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18990" windowHeight="5850" activeTab="1"/>
  </bookViews>
  <sheets>
    <sheet name="Inštrukcie" sheetId="1" r:id="rId1"/>
    <sheet name="FA 7.1 B ROP" sheetId="2" r:id="rId2"/>
    <sheet name="Kontrolný hárok" sheetId="3" r:id="rId3"/>
    <sheet name="Slovník pojmov" sheetId="4" r:id="rId4"/>
  </sheets>
  <definedNames>
    <definedName name="CRITERIA" localSheetId="2">'Kontrolný hárok'!#REF!</definedName>
    <definedName name="_xlnm.Print_Area" localSheetId="1">'FA 7.1 B ROP'!$A$1:$J$373</definedName>
    <definedName name="_xlnm.Print_Area" localSheetId="2">'Kontrolný hárok'!$A$1:$H$73</definedName>
  </definedNames>
  <calcPr fullCalcOnLoad="1"/>
</workbook>
</file>

<file path=xl/comments2.xml><?xml version="1.0" encoding="utf-8"?>
<comments xmlns="http://schemas.openxmlformats.org/spreadsheetml/2006/main">
  <authors>
    <author>pc10</author>
    <author>isuchov</author>
  </authors>
  <commentList>
    <comment ref="B307" authorId="0">
      <text>
        <r>
          <rPr>
            <sz val="8"/>
            <rFont val="Tahoma"/>
            <family val="2"/>
          </rPr>
          <t>PT v roku 30 vrátane 
zostatkovej hodnoty investície v roku 30</t>
        </r>
      </text>
    </comment>
    <comment ref="B268" authorId="0">
      <text>
        <r>
          <rPr>
            <b/>
            <sz val="8"/>
            <rFont val="Tahoma"/>
            <family val="0"/>
          </rPr>
          <t xml:space="preserve">PT v roku 30 vrátane zostatkovej hodnoty investície v roku 30
</t>
        </r>
        <r>
          <rPr>
            <sz val="8"/>
            <rFont val="Tahoma"/>
            <family val="0"/>
          </rPr>
          <t xml:space="preserve">
</t>
        </r>
      </text>
    </comment>
    <comment ref="A93" authorId="1">
      <text>
        <r>
          <rPr>
            <b/>
            <sz val="9"/>
            <rFont val="Tahoma"/>
            <family val="0"/>
          </rPr>
          <t>Zostatková hodnota v roku 30 je do tabuľky dosadená automaticky</t>
        </r>
      </text>
    </comment>
    <comment ref="F92" authorId="0">
      <text>
        <r>
          <rPr>
            <b/>
            <sz val="8"/>
            <rFont val="Tahoma"/>
            <family val="0"/>
          </rPr>
          <t>PT v roku 30 vrátane zostatkovej hodnoty investície v roku 30</t>
        </r>
      </text>
    </comment>
    <comment ref="C211" authorId="0">
      <text>
        <r>
          <rPr>
            <sz val="8"/>
            <rFont val="Tahoma"/>
            <family val="2"/>
          </rPr>
          <t>Pre potreby posúdenia udržateľnosti rok 30 nezahŕňa ZH, keďže nepredstavuje reálny peňažný tok</t>
        </r>
      </text>
    </comment>
    <comment ref="D93" authorId="0">
      <text>
        <r>
          <rPr>
            <b/>
            <sz val="8"/>
            <rFont val="Tahoma"/>
            <family val="0"/>
          </rPr>
          <t>Súčasná hodnota ZH v roku 30 (dosadená automaticky)</t>
        </r>
      </text>
    </comment>
  </commentList>
</comments>
</file>

<file path=xl/sharedStrings.xml><?xml version="1.0" encoding="utf-8"?>
<sst xmlns="http://schemas.openxmlformats.org/spreadsheetml/2006/main" count="512" uniqueCount="222">
  <si>
    <t>kontrola buniek</t>
  </si>
  <si>
    <t>Finančné vnútorné výnosové percento (vnútorná miera návratnosti) je diskontná sadzba, pri ktorej je čistá súčasná hodnota (NPV) toku príjmov a výdavkov rovná nule.</t>
  </si>
  <si>
    <t>oprávnené investičné výdavky (EUR)</t>
  </si>
  <si>
    <t>neoprávnené investičné výdavky (EUR)</t>
  </si>
  <si>
    <t>Investičné výdavky</t>
  </si>
  <si>
    <t>Príjmy</t>
  </si>
  <si>
    <t>Výdavky</t>
  </si>
  <si>
    <t>Podiel peňažných tokov generovaných projektom na oprávnených investičných výdavkoch</t>
  </si>
  <si>
    <t xml:space="preserve"> ak je CF záporný pridajte stručný komentár (max. 100 znakov)</t>
  </si>
  <si>
    <t>Diskontovaná zostatková hodnota v poslednom roku referenčného obdobia (v roku 30) v EUR:</t>
  </si>
  <si>
    <r>
      <t>Príjmy, výdavky</t>
    </r>
    <r>
      <rPr>
        <sz val="10"/>
        <color indexed="8"/>
        <rFont val="Arial Narrow"/>
        <family val="2"/>
      </rPr>
      <t xml:space="preserve"> - automaticky vypočítané na základe zadaných vstupných údajov.</t>
    </r>
  </si>
  <si>
    <t>4. Finančné vnútorné výnosové percento (FIRR)</t>
  </si>
  <si>
    <t>finančné vnútorné výnosové percento (FIRR)</t>
  </si>
  <si>
    <t>suma oprávnených výdavkov na obstaranie investície.</t>
  </si>
  <si>
    <t>keďže referenčné obdobie je stanovené na 30 rokov, v prípade že sa investícia plánuje používať aj po 30-tich rokoch, je potrebné odhadnúť fixnú priemernú sumu, ktorá bude každoročne plynúť z používania investície, vypočítanú ako odhadované ročné príjmy z projektu mínus odhadované ročné výdavky na projekt</t>
  </si>
  <si>
    <t>Spĺňa projekt podmienku udržateľnosti?</t>
  </si>
  <si>
    <t>Overenie skutočnej potreby spolufinancovať projekty formou NFP je realizované na základe finančnej analýzy, v rámci ktorej sa uplatňuje tzv. prírastková metóda. Projekt sa hodnotí na základe rozdielov v hotovostných tokoch (cash flow) medzi realizáciou projektu (s poskytnutím NFP) a alternatívou bez realizácie projektu (bez poskytnutia NFP).</t>
  </si>
  <si>
    <r>
      <t>(1+</t>
    </r>
    <r>
      <rPr>
        <b/>
        <sz val="10"/>
        <color indexed="8"/>
        <rFont val="Arial Narrow"/>
        <family val="2"/>
      </rPr>
      <t>FIRR</t>
    </r>
    <r>
      <rPr>
        <sz val="10"/>
        <color indexed="8"/>
        <rFont val="Arial Narrow"/>
        <family val="2"/>
      </rPr>
      <t>)^n</t>
    </r>
  </si>
  <si>
    <r>
      <t xml:space="preserve">Scenár B </t>
    </r>
    <r>
      <rPr>
        <sz val="10"/>
        <color indexed="8"/>
        <rFont val="Arial Narrow"/>
        <family val="2"/>
      </rPr>
      <t>(FIRR sa vypočítava automaticky)</t>
    </r>
  </si>
  <si>
    <r>
      <t xml:space="preserve">Scenár C </t>
    </r>
    <r>
      <rPr>
        <sz val="10"/>
        <color indexed="8"/>
        <rFont val="Arial Narrow"/>
        <family val="2"/>
      </rPr>
      <t>(FIRR sa vypočítava automaticky)</t>
    </r>
  </si>
  <si>
    <t>FIRR (finančné vnútorné výnosové percento)</t>
  </si>
  <si>
    <t>Kontrolný hárok</t>
  </si>
  <si>
    <t>Zhrnutie finančnej analýzy</t>
  </si>
  <si>
    <t>∑</t>
  </si>
  <si>
    <t>CFn</t>
  </si>
  <si>
    <t xml:space="preserve"> - Inv. = 0</t>
  </si>
  <si>
    <t>Ak je finančná čistá súčasná hodnota investície bez príspevku z fondov (FNPV/C) záporná, potom môže byť projekt spolufinancovaný z príspevku ROP, pričom NFP nesmie prekročiť peňažnú sumu, pri ktorej sa vytvára zisk, aby nedošlo k tzv. nadmernému financovaniu.</t>
  </si>
  <si>
    <t>Dĺžka ref. obdobia</t>
  </si>
  <si>
    <t xml:space="preserve">                          podpis štatutárneho zástupcu žiadateľa</t>
  </si>
  <si>
    <t>účtovná zost. h.</t>
  </si>
  <si>
    <t>konvertovane hodnoty</t>
  </si>
  <si>
    <t>ZH v roku 30</t>
  </si>
  <si>
    <t>dátumy - test</t>
  </si>
  <si>
    <t>vstup z TextBoxes, prepočty</t>
  </si>
  <si>
    <t>x</t>
  </si>
  <si>
    <t>ZH v r. 30</t>
  </si>
  <si>
    <t>dátum po upl. dob. po.</t>
  </si>
  <si>
    <t>Žiadateľ vyplní celkové oprávnené investičné výdavky vrátane stavebných prác a podporných aktivít (celkové oprávnené výdavky projektu podľa žiadosti o NFP).</t>
  </si>
  <si>
    <t>medzera vo financovaní</t>
  </si>
  <si>
    <t>prevádzkové výdavky projektu</t>
  </si>
  <si>
    <t>hodnota, ktorú bude mať majetok v poslednom roku časového horizontu finančnej analýzy (referenčného obdobia), patrí medzi príjmové položky v poslednom zvažovanom roku</t>
  </si>
  <si>
    <t>zjednodušené vyjadrenie „prebytku príjmov nad výdavkami projektu“, zohľadňujú sa iba peňažné toky, t.j. aktuálna výška hotovosti, ktorú projekt spláca alebo prijíma</t>
  </si>
  <si>
    <t>predstavuje takú situáciu, keď projekt bude schválený a financovaný zo ŠF. Ak je výsledná hodnota čistej finančnej súčasnej hodnoty alternatívy B (FNPV/B) väčšia ako „0“ projekt je neprijateľný (nepotrebuje spolufinancovanie).</t>
  </si>
  <si>
    <t>predstavuje takú situáciu, keď bude projekt realizovaný bez príspevku zo ŠF, inými slovami, teda projekt nebude schválený a jeho financovanie bude realizované z ďalších zdrojov financovania. Ak je hodnota čistej finančnej súčasnej hodnoty alternatívy B (FNPV/B) záporná, potom môže byť projekt spolufinancovaný, grant EÚ bude však poskytnutý v takej výške, aby sa NPV/C rovnala nule.</t>
  </si>
  <si>
    <t>Chyba/upozornenie číslo</t>
  </si>
  <si>
    <t>Text chyby/upozornenia</t>
  </si>
  <si>
    <t>Dátum uplynutia referenčného obdobia:</t>
  </si>
  <si>
    <t>Počet rokov od začatia investície do ukončenia používania investície:</t>
  </si>
  <si>
    <t>Rok vyradenia investície:</t>
  </si>
  <si>
    <t>Interpretácia základných finančných údajov:</t>
  </si>
  <si>
    <t>Pre správne fungovanie vzorcov je potrebné dosadiť čísla v každom roku trvania projektu, ak sa v danom roku neuskutoční žiaden peňažný tok, doplniť nulu (0)!</t>
  </si>
  <si>
    <t>Automatický výpočet maximálnej výšky NFP po zadaní vstupných údajov do Tabuľky č. 1:</t>
  </si>
  <si>
    <t>Maximálny NFP</t>
  </si>
  <si>
    <t xml:space="preserve"> Interpretácia</t>
  </si>
  <si>
    <t>1. Určenie výšky NFP</t>
  </si>
  <si>
    <t>Vysvetlivky k vyplneniu Tabuľky č. 1:</t>
  </si>
  <si>
    <t>Tabuľka č. 1</t>
  </si>
  <si>
    <t>rok</t>
  </si>
  <si>
    <t>splácanie úveru
(istina + úrok)</t>
  </si>
  <si>
    <t>cash flow</t>
  </si>
  <si>
    <t>kumulovaný cash flow</t>
  </si>
  <si>
    <t>NFP</t>
  </si>
  <si>
    <t>celkom</t>
  </si>
  <si>
    <t>celkom diskontované</t>
  </si>
  <si>
    <t>Postupnosť pri výpočte výšky NFP:</t>
  </si>
  <si>
    <t>1. Zistenie miery medzery vo financovaní (R):</t>
  </si>
  <si>
    <t>R = Max EE/DIC</t>
  </si>
  <si>
    <t>Max EE = maximálne oprávnené výdavky = DIC – DNR</t>
  </si>
  <si>
    <t>DIC = diskontované investičné výdavky</t>
  </si>
  <si>
    <t>DA = EC * R</t>
  </si>
  <si>
    <t>EC = oprávnené výdavky projektu</t>
  </si>
  <si>
    <t>3. Stanovenie maximálnej výšky NFP z operačného programu (NFP):</t>
  </si>
  <si>
    <t>NFP = DA * (% pomoci EÚ + % pomoci ŠR)</t>
  </si>
  <si>
    <t>1. krok</t>
  </si>
  <si>
    <t>R</t>
  </si>
  <si>
    <t>max EE</t>
  </si>
  <si>
    <t>DIC</t>
  </si>
  <si>
    <t>DNR</t>
  </si>
  <si>
    <t>2. krok</t>
  </si>
  <si>
    <t>DA</t>
  </si>
  <si>
    <t>EC</t>
  </si>
  <si>
    <t>3. krok</t>
  </si>
  <si>
    <t>max. možná miera spolufinancovania z ROP</t>
  </si>
  <si>
    <t>2. Overenie udržateľnosti projektu:</t>
  </si>
  <si>
    <t>Vysvetlivky k vyplneniu Tabuľky č. 2:</t>
  </si>
  <si>
    <t>Tabuľka č. 2</t>
  </si>
  <si>
    <t>3. Odôvodnenie potreby NFP</t>
  </si>
  <si>
    <t>Čisté súčasné hodnoty pre jednotlivé alternatívy (scenáre C a B) sa po zadaní vstupných údajov automaticky vypočítajú (viď. polia pod tabuľkou č. 3 a 4).</t>
  </si>
  <si>
    <t>Tabuľka č. 3</t>
  </si>
  <si>
    <t>Scenár B - realizácia projektu s poskytnutím NFP</t>
  </si>
  <si>
    <t>prevádzkové výdavky</t>
  </si>
  <si>
    <t>NPV/B (čistá súčasná hodnota - scenár B)</t>
  </si>
  <si>
    <t>Tabuľka č. 4</t>
  </si>
  <si>
    <t>Scenár C - realizácia projektu bez poskytnutia NFP</t>
  </si>
  <si>
    <t>NPV/C (čistá súčasná hodnota - scenár C)</t>
  </si>
  <si>
    <r>
      <t xml:space="preserve">Cash flow </t>
    </r>
    <r>
      <rPr>
        <sz val="10"/>
        <color indexed="8"/>
        <rFont val="Arial Narrow"/>
        <family val="2"/>
      </rPr>
      <t>a </t>
    </r>
    <r>
      <rPr>
        <b/>
        <sz val="10"/>
        <color indexed="8"/>
        <rFont val="Arial Narrow"/>
        <family val="2"/>
      </rPr>
      <t>Kumulovaný cash flow</t>
    </r>
    <r>
      <rPr>
        <sz val="10"/>
        <color indexed="8"/>
        <rFont val="Arial Narrow"/>
        <family val="2"/>
      </rPr>
      <t xml:space="preserve"> - automaticky vypočítané na základe zadaných vstupných údajov.</t>
    </r>
  </si>
  <si>
    <t>R = miera rezervy vo financovamí</t>
  </si>
  <si>
    <t>DA = modifikovaný základ pre výpočet NFP</t>
  </si>
  <si>
    <t>5. Posúdenie zadĺženosti žiadateľa</t>
  </si>
  <si>
    <t>(postupnosť pri výpočte je len informatívna, výpočty prebiehajú automaticky po zadaní vstupných údajov)</t>
  </si>
  <si>
    <t>Základné finančné údaje investície</t>
  </si>
  <si>
    <t>Po uplynutí doby používania sa investícia vyradí:</t>
  </si>
  <si>
    <t>Očakávaná doba používania investície:</t>
  </si>
  <si>
    <t>prevádzkové príjmy z projektu
(EUR)</t>
  </si>
  <si>
    <t>2. Zistenie výšky modifikovaného základu ("decision amount") pre výpočet NFP, ktorý je násobkom miery finančnej medzery a oprávnených výdavkov projektu (DA):</t>
  </si>
  <si>
    <t>prevádzkové výdavky na projekt
(EUR)</t>
  </si>
  <si>
    <t>SPOLU</t>
  </si>
  <si>
    <t>suma</t>
  </si>
  <si>
    <t>Predpokladaný dátum zaradenia investície do účtovnej evidencie po kolaudácii:</t>
  </si>
  <si>
    <t>EUR</t>
  </si>
  <si>
    <r>
      <t>Dátum</t>
    </r>
    <r>
      <rPr>
        <sz val="10"/>
        <color indexed="8"/>
        <rFont val="Arial Narrow"/>
        <family val="2"/>
      </rPr>
      <t xml:space="preserve"> (dd.mm.rrrr)</t>
    </r>
  </si>
  <si>
    <t xml:space="preserve">   ……………………………………………………………………………..</t>
  </si>
  <si>
    <t>ďalšie zdroje financovania</t>
  </si>
  <si>
    <t>POJEM</t>
  </si>
  <si>
    <t>VYSVETLENIE</t>
  </si>
  <si>
    <t>príjem</t>
  </si>
  <si>
    <t>čistá súčasná hodnota investície</t>
  </si>
  <si>
    <t>suma odpočítaných diskontovaných výdavkov od diskontovaných príjmov investície</t>
  </si>
  <si>
    <t>referenčné obdobie</t>
  </si>
  <si>
    <t>zostatková hodnota majetku</t>
  </si>
  <si>
    <t>alternatíva B</t>
  </si>
  <si>
    <t>alternatíva C</t>
  </si>
  <si>
    <t>diskontná sadzba</t>
  </si>
  <si>
    <t>-</t>
  </si>
  <si>
    <t>V poslednom roku v časovom horizonte finančnej analýzy sa automaticky pripočíta aj zostatková hodnota podporovanej infraštruktúry (nadobúdaného a/alebo zhodnocovaného majetku).</t>
  </si>
  <si>
    <t>poznámka: rok 1 = rok začiatku fyzickej realizácie investičných aktivít projektu.</t>
  </si>
  <si>
    <t>Kontrola</t>
  </si>
  <si>
    <t>Celkové investičné výdavky (oprávnené):</t>
  </si>
  <si>
    <t>Kontrola 2</t>
  </si>
  <si>
    <t>Zhrnutie komentárov k rokom v ktorých je CF záporný:</t>
  </si>
  <si>
    <t>NPV/B</t>
  </si>
  <si>
    <t>NPV/C</t>
  </si>
  <si>
    <t/>
  </si>
  <si>
    <t>Spolufinancovanie oprávnených investičných výdavkov žiadateľom</t>
  </si>
  <si>
    <t>Neoprávnené investičné výdavky</t>
  </si>
  <si>
    <t>Oprávnené investičné výdavky</t>
  </si>
  <si>
    <t>res.value</t>
  </si>
  <si>
    <t>Zhrnutie vysvetľujúcich komentárov k rokom, v ktorých je CF záporný:</t>
  </si>
  <si>
    <t>Konrola3</t>
  </si>
  <si>
    <t>Tento dokument vypĺňa žiadateľ za účelom predloženia povinnej prílohy k žiadosti o nenávratný finančný príspevok (ďalej aj „NFP“). Účelom finančnej analýzy je odôvodnenie nutnosti nenávratného finančného príspevku pre jeho realizáciu a ubezpečenie poskytovateľa, že projekt po ukončení financovania z prostriedkov nenávratného finančného príspevku bude finančne udržateľný. Žiadateľ vypĺňa iba nevyfarbené polia.</t>
  </si>
  <si>
    <t>celkové investičné výdavky</t>
  </si>
  <si>
    <r>
      <t>Investičné výdavky spolu</t>
    </r>
    <r>
      <rPr>
        <sz val="10"/>
        <color indexed="8"/>
        <rFont val="Arial Narrow"/>
        <family val="2"/>
      </rPr>
      <t xml:space="preserve"> - automaticky vypočítané na základe zadaných vstupných údajov. Pre potreby výpočtu udržateľnosti výpočet zahŕňa tak oprávnené, ako aj neoprávnené výdavky.</t>
    </r>
  </si>
  <si>
    <r>
      <t xml:space="preserve">Výdavky na obnovu majetku počas referenčného obdobia </t>
    </r>
    <r>
      <rPr>
        <sz val="10"/>
        <color indexed="8"/>
        <rFont val="Arial Narrow"/>
        <family val="2"/>
      </rPr>
      <t xml:space="preserve">– okrem pravidelného vynakladania výdavkov na bežnú údržbu a opravu majetku sa po istom čase dajú predpokladať aj väčšie investície na obnovu majetku, napríklad tých častí, ktoré majú kratšiu životnosť ako ostatné. Žiadateľ vyplní na základe odborného odhadu predpokladané plánované výdavky na obnovu majetku počas referenčného obdobia. </t>
    </r>
  </si>
  <si>
    <t>(oprávnené + neoprávnené)</t>
  </si>
  <si>
    <t>(vlastné aj cudzie)</t>
  </si>
  <si>
    <t>prevádzkové príjmy</t>
  </si>
  <si>
    <t>oprávnené investičné výdavky</t>
  </si>
  <si>
    <t>Celkové investičné výdavky (oprávnené + neoprávnené)</t>
  </si>
  <si>
    <t>Výška nenávratného finančného príspevku (NFP)</t>
  </si>
  <si>
    <t>Podiel na oprávnených investičných výdavkoch</t>
  </si>
  <si>
    <t>Zostatkové spolufinancovanie (spolufinancovanie nesplatené budúcimi peňažnými tokmi)</t>
  </si>
  <si>
    <t>Spolufinancovanie celkových investičných výdavkov žiadateľom</t>
  </si>
  <si>
    <t>Spolufinancovanie celkových investičných výdavkov žiadateľom po odpočítaní PT generovaných projektom</t>
  </si>
  <si>
    <t>Spolufinancovanie oprávnených investičných výdavkov po odpočítaní PT generovaných projektom (zostatkové spolufinancovanie)</t>
  </si>
  <si>
    <t>V prípade, že sa zhodnocuje už existujúca infraštruktúra, zahŕňa sa iba tá pomerná časť celkových výdavkov, ktorá vyplýva z technického zhodnotenia financovaného projektom.</t>
  </si>
  <si>
    <r>
      <t>Ďalšie zdroje financovania -</t>
    </r>
    <r>
      <rPr>
        <sz val="10"/>
        <color indexed="8"/>
        <rFont val="Arial Narrow"/>
        <family val="2"/>
      </rPr>
      <t xml:space="preserve"> žiadateľ vyplní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 </t>
    </r>
  </si>
  <si>
    <t>Hodnoty polí so sivou farbou sú dosadzované automaticky podľa predchádzajúcich údajov.</t>
  </si>
  <si>
    <t>zostatkové spolufinancovanie</t>
  </si>
  <si>
    <t>prevádzkové príjmy po odpočítaní prev. výdavkov</t>
  </si>
  <si>
    <t>výdavky na obnovu</t>
  </si>
  <si>
    <t>peňažné toky</t>
  </si>
  <si>
    <t>zdroje financovania celkových investičných výdavkov</t>
  </si>
  <si>
    <t>spolufinancovanie celkových investičných výdavkov</t>
  </si>
  <si>
    <t>účtovná zostatková hodnota</t>
  </si>
  <si>
    <t>účtovná zostatková hodnota majetku podľa odpisového plánu v roku 30. Zohľadňujú sa účtovné odpisovanie, nie daňové. Ak investícia predstavuje zhodnotenie už existujúceho majetku, účtovná zostatková hodnota predstavuje iba pomernú časť, vypočítanú tak, ako keby sa technické zhodnotenie financované z projektu odpisovalo samostatne.</t>
  </si>
  <si>
    <t>celkové investičné výdavky (oprávnené)</t>
  </si>
  <si>
    <t>počet predaných výrobkov alebo služieb vynásobený predajnou cenou, pričom sa počíta v stálych cenách, teda v cenách v roku 1.</t>
  </si>
  <si>
    <t>ich výška je závislá od objemu poskytnutých služieb, pričom sa počíta v stálych cenách, teda v cenách v roku 1.</t>
  </si>
  <si>
    <t>kladné peňažné toky</t>
  </si>
  <si>
    <t>záporné peňažné toky</t>
  </si>
  <si>
    <t xml:space="preserve">                                            a odtlačok pečiatky</t>
  </si>
  <si>
    <t>Predpokladaný dátum začatia obstarávania projektovej investície (najneskôr však dátum zmluvy o poskytnutí NFP):</t>
  </si>
  <si>
    <t>Predpokladaný dátum ukončenia používania investície (ak neplánujete, vyplňte dátum: 31.12.9999):</t>
  </si>
  <si>
    <t>Čistý príjem – automaticky vypočítané na základe zadaných vstupných údajov.</t>
  </si>
  <si>
    <t>čistý prevádzkový príjem z projektu
(EUR)</t>
  </si>
  <si>
    <t>DNR = diskontovaný čistý príjem = suma diskontovaných príjmov – suma diskontovaných výdavkov + diskontovaná zostatková hodnota zhodnocovaného a/alebo nadobúdaného majetku v poslednom roku referenčného obdobia</t>
  </si>
  <si>
    <t>Odhadovaný priemerný ročný čistý príjem (príjmy mínus výdavky) po ukončení referenčného obdobia (po roku 30):</t>
  </si>
  <si>
    <t>Počet rokov, na ktorý sa v analýze nákladov a prínosov uvádzajú predpovede. V súlade s Pracovným dokumentom 4 Európskej komisie je referenčné obdobie pre podporovaný typ infraštruktúry stanovené v dĺžke 30 rokov od začiatku realizácie hlavných (investičných) aktivít projektu.</t>
  </si>
  <si>
    <t>čistý prevádzkový príjem z projektu</t>
  </si>
  <si>
    <t>rozdiel odhadovaných príjmov a výdavkov (pozri "cash flow")</t>
  </si>
  <si>
    <t>dátum ukončenia používania investície</t>
  </si>
  <si>
    <t>dátum, keď sa ukončí používanie infraštruktúry, od tohto dátumu z tohto majetku neplynú žiadne peňažné toky z používania</t>
  </si>
  <si>
    <t>dátum vyradenia investície</t>
  </si>
  <si>
    <t>dátum, keď sa majetok vyradí z účtovnej evidencie, tento dátum musí byť rovnaký alebo neskorší ako dátum ukončenia používania investície.</t>
  </si>
  <si>
    <t>odhadovaný priemerný ročný čistý príjem (príjmy mínus výdavky) po ukončení referenčného obdobia (po roku 30)</t>
  </si>
  <si>
    <t xml:space="preserve">Článok 55 Nariadenia rady (ES) č. 1083/2006 definuje metódu tzv. medzery vo financovaní ako základ pre výpočet výšky NFP pri projektoch generujúcich príjmy. Uvedený článok stanovuje, že oprávnené výdavky nemôžu prekročiť súčasnú hodnotu investičných výdavkov očistenú o súčasnú hodnotu čistého príjmu z investície počas sledovaného referenčného obdobia. V zmysle uvedeného článku znamená projekt generujúci príjem každú operáciu zahŕňajúcu investíciu do infraštruktúry, ktorej používanie je spojené s platbou a výdavky sú priamo uhradené užívateľmi, alebo každú operáciu zahrňujúcu predaj alebo prenájom pozemkov alebo stavieb, alebo každé poskytovanie služieb za poplatok. Úprava oprávnených výdavkov podľa článku 55 ods. 2 vyššie uvedeného nariadenia zabezpečuje, že projekt má dosť finančných zdrojov na svoju realizáciu a bráni tomu, aby bola prijímateľovi poskytnutá neprimeraná výhoda (nadmerné financovanie projektu z verejných zdrojov). Podľa Stratégie financovania štrukturálnych fondov a Kohézneho fondu na programové obdobie 2007-2013, ktorú vydalo Ministerstvo financií SR nie je možné z príspevku zo zdrojov EÚ a štátneho rozpočtu pokryť celú výšku medzery vo financovaní, ale len 95% z nej. 
Zvyšných 5% musí žiadateľ pokryť z vlastných zdrojov alebo úverom.
</t>
  </si>
  <si>
    <t>diskontná sadzba, pri ktorej je čistá súčasná hodnota (NPV) toku príjmov a výdavkov rovná nule. Vo všeobecnosti platí, že pri výbere z rôznych variantov investičných projektov je kritériom výberu vyššia vnútorná miera výnosnosti. Čím je hodnota vnútornej miery výnosnosti vyššia, tým je projekt lepší.</t>
  </si>
  <si>
    <t>Predaj, darovanie alebo likvidácia prebehne pred skončením referenčného obdobia. Ubezpečte sa, že odhadovaný priemerný ročný čistý príjem po ukončení referenčného obdobia (po roku 30) má 0-vú hodnotu. Odhadovanú predajnú cenu po odpočítaní nákladov na predaj zahrňte do príjmov príslušného roku.</t>
  </si>
  <si>
    <t xml:space="preserve">Výpočet cash flow vychádza z výpočtu odhadovaných príjmov projektu a je realizovaný zvlášť pre alternatívu C (scenár projektu bez poskytnutia NFP) a zvlášť pre alternatívu B (scenár s poskytnutím NFP). </t>
  </si>
  <si>
    <t>Inštrukcie</t>
  </si>
  <si>
    <t>Pre správne fungovanie súboru je nutné v MS Excel zapnúť tzv. makrá a nastaviť nízku, prípadne strednú úroveň zabezpečenia makier. V MS Excel je toto nastavenie možné vykonať cez menu "Nástroje" – "Makro" – "Zabezpečenie". Následne je potrebné MS Excel ukončiť s uložením zmien a dokument znovu otvoriť, aby sa vykonané zmeny aplikovali. Potom je možné začať súbor vypĺňať.</t>
  </si>
  <si>
    <t>odhadované budúce diskontované peňažné toky</t>
  </si>
  <si>
    <t>prepočítané budúce rozdiely príjmov a výdavkov na súčasnú hodnotu</t>
  </si>
  <si>
    <t>nerelevantné v prípade, že sa majetok neplánuje vyradiť</t>
  </si>
  <si>
    <t>Investičné výdavky vyplní žiadateľ vzhľadom k dĺžke trvania realizácie projektu (1 alebo 2 roky).</t>
  </si>
  <si>
    <t>Hodnoty polí so sivou farbou sú dosadzované automaticky podľa predchádzajúcich údajov (okrem výdavkov na obnovu majetku, ktoré sa počas prvých dvoch rokov referenčného obdobia nepredkladajú).</t>
  </si>
  <si>
    <t>Pre účely posúdenia zadĺženosti žiadateľa v rámci tejto finančnej analýzy žiadateľ zároveň deklaruje, že spĺňa nasledovné náležitosti podľa §17 zákona č. 583/2004 Z. z. v znení neskorších predpisov (relevantné v prípade územných samospráv):</t>
  </si>
  <si>
    <t>b) suma ročných splátok návratných zdrojov financovania vrátane úhrady výnosov neprekročí 25 % skutočných bežných príjmov predchádzajúceho rozpočtového roka.</t>
  </si>
  <si>
    <t xml:space="preserve">Žiadateľ vyplní všetky hotovostné odhadované prevádzkové výdavky na projekt bez finančných operácií (napr. splátka dlhodobého úveru). </t>
  </si>
  <si>
    <t>Ja dolu podpísaný</t>
  </si>
  <si>
    <t xml:space="preserve">ako štatutárny zástupca žiadateľa </t>
  </si>
  <si>
    <t>týmto vyhlasujem, že:</t>
  </si>
  <si>
    <t>- som si vedomý povinností vyplývajúcich zo zmluvy o poskytnutí nenávratného finančného príspevku, ktorá bude uzatvorená v prípade schválenia žiadosti o nenávratný finančný príspevok.</t>
  </si>
  <si>
    <t>- odhadované údaje zadané do modelu tejto finančnej analýzy majú charakter reálneho odhadu vykonaného na základe odborných predpokladov o hospodárení žiadateľa a subjektu v pôsobnosti žiadateľa,</t>
  </si>
  <si>
    <t>.........................................</t>
  </si>
  <si>
    <t>..........................................................................</t>
  </si>
  <si>
    <t>V  .................................................................</t>
  </si>
  <si>
    <t>Vzhľadom k Nariadeniu Rady (ES) č. 1341/2008 finančná analýza projektu sa nevyžaduje v prípade projektov s výškou celkových výdavkov do 1 mil. eur (vrátane). Vo vzťahu k uvedeným projektom sa neaplikujú odseky 1- 4 článku 55 Nariadenia Rady (ES) č. 1083/2006 o projektoch generujúcich príjmy. Finančnú analýzu podľa tohto návodu (súboru) vypracováva žiadateľ iba v prípade, ak je výška celkových výdavkov projektu vyššia ako 1 mil. eur (v opačnom prípade len predkladá písomné vysvetlenie podľa prílohy v žiadosti o NFP). Finančná analýza je vypracovaná za účelom predloženia povinnej prílohy k žiadosti o nenávratný finančný príspevok (ďalej aj „NFP“) v rámci písomného vyzvania ROP-7.1-2011/03. Tento dokument zároveň obsahuje vysvetlenie k vyžadovanému postupu pri výpočte finančnej analýzy projektu a predstavuje aj formu, v ktorej sa finančná analýza predkladá ako povinná príloha žiadosti o NFP.</t>
  </si>
  <si>
    <t>Keďže táto finančná analýza v rámci písomného vyzvania je určená na podporu projektov charakteru revitalizácie verejných priestranstiev sídiel, na posúdenie zadĺženosti žiadateľa sa nepoužijú historické pomerové ukazovatele, ale v povinnej prílohe k žiadosti o NFP mesto v uznesení zastupiteľstva mesta potvrdí, že mesto zabezpečí dostatočné zdroje na financovanie projektu počas platnosti zmluvy o poskytnutí NFP.</t>
  </si>
  <si>
    <t>Celkovou sumou dlhu mesta sa na účely tohto zákona rozumie súhrn záväzkov vyplývajúcich zo splácania istín návratných zdrojov financovania ku koncu rozpočtového roka a suma ručiteľských záväzkov mesta.</t>
  </si>
  <si>
    <t>Dodržanie podmienok na prijatie návratných zdrojov financovania preveruje pred ich prijatím hlavný kontrolór mesta.</t>
  </si>
  <si>
    <t>Finančná analýza projektu typu B v rámci písomného vyzvania ROP-7.1-2011/03</t>
  </si>
  <si>
    <t>Žiadateľ je povinný zahrnúť všetky odhadované hotovostné príjmy, ktoré očakáva, že budú plynúť z podporovanej infraštruktúry (napr.: príjmy z parkovísk, prenájom priestranstiev, terasy, podujatia a pod.). V prípade, že sa zhodnocuje už existujúca infraštruktúra, zahŕňa sa iba tá pomerná časť celkových príjmov, ktorá vyplýva z technického zhodnotenia financovaného projektom.</t>
  </si>
  <si>
    <t>Mesto môže na plnenie svojich úloh prijať návratné zdroje financovania, len ak</t>
  </si>
  <si>
    <t xml:space="preserve">Písomné vyzvanie ROP-7.1-2011/03 je určená výlučne subjektu verejného sektora (mestu Košice) v zmysle zákona o obecnom zriadení 369/1990 Zb. 
S ohľadom na uvedenú skutočnosť a v zmysle podmienok písomného vyzvania je overovanie udržateľnosti projektu vykonávané aj prostredníctvom posudzovania záväzne prijatého uznesenia mestského zastupiteľstva.
Na základe vyššie uvedených skutočností je povinnosťou žiadateľa preukazovať udržateľnosť projektu na základe hodnotenia peňažných tokov (cash flow) v jednotlivých rokoch sledovaného obdobia (referenčného obdobia). 
Peňažné toky predstavujú rozdiel medzi výdavkami, ktoré je potrebné na projekt vynaložiť a príjmami, ktoré sa z projektu získajú. V zásade ide o sledovanie prípadných „prebytkov príjmov nad výdavkami projektu“. 
V rámci posudzovania peňažných tokov sa zohľadňujú iba peňažné toky vo forme aktuálnej výšky hotovosti, ktorú projekt spláca alebo prijíma. 
Do prehľadu diskontovaných peňažných tokov nie sú zahrnuté bezhotovostné účtovné položky ako odpisy a rezervy na nepredvídané udalosti. 
Peňažné toky sa musia zohľadniť v roku, v ktorom vznikli a počas daného referenčného obdobia. 
Udržateľnosť projektu je charakterizovaná tým, že v jednotlivých rokoch sledovaného obdobia sú peňažné toky kladné. Záporná hodnota indikuje situáciu, kedy projekt nevytvára dostatok príjmov na zabezpečenie prevádzky projektu. 
V takom prípade je ale prevádzku projektu možné kryť napríklad z vlastných zdrojov kladným peňažným tokom z predchádzajúcich rokov, z úveru alebo inak. 
Z hľadiska žiadateľa je potrebné preukázať, že žiadateľ má počas jednotlivých rokov sledovaného obdobia dostatok finančných prostriedkov na zabezpečenie udržateľnosti projektu. 
Finančnú spoluúčasť prijímateľa je možné zabezpečiť z vlastných zdrojov, cudzích zdrojov (napríklad bankovým úverom) alebo prípadne aj z iných zdrojov. 
Údaje o zdrojoch financovania projektu uvedené v žiadosti o NFP musia byť v súlade s údajmi vo finančnej analýze projektu.
</t>
  </si>
  <si>
    <t>Pri zoskupení (t. j. pripočítaní alebo odpočítaní) peňažných tokov, ktoré vznikli v rôznych rokoch, sa musí zohľadniť časová hodnota peňazí. Budúce peňažné toky sa preto redukujú s prihliadnutím na súčasnosť pomocou diskontného faktora klesajúceho s časom, ktorého veľkosť je stanovená výberom diskontnej sadzby, ktorá sa má použiť v analýze diskontovaného peňažného toku. Diskontná sadzba je pevne stanovená pre toto písomné vyzvanie vo výške 5 % v súlade s Metodickým pokynom č. 2 Centrálneho koordinačného orgánu z 15. 2. 2008.</t>
  </si>
  <si>
    <t>, dňa  ................................... 2011</t>
  </si>
  <si>
    <t>- model tejto finančnej analýzy bol vypracovaný v súlade s vnútornými postupmi účtovania subjektu v pôsobnosti žiadateľa a v súlade s odpisovým plánom,</t>
  </si>
  <si>
    <t>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t>
  </si>
  <si>
    <t>zdroje, ktoré sa žiadateľ zaväzuje, že získa na pokrytie budúcich výdavkov na dlhodobú prevádzku projektu, teda na zabezpečenie udržateľnosti projektu. Sú to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t>
  </si>
  <si>
    <t>Zadajte zostatkovú hodnotu v poslednom roku referenčného obdobia (vyberte medzi účtovnou zostatkovou hodnotou a odhadovanými budúcimi diskontovanými peňažnými tokmi, t.j. "PT"). Tabuľka sa nedá vyplniť, ak je text tabuľky sivý (t. j. keď sa projekt ukončí v rámci referenčného obdobia):</t>
  </si>
  <si>
    <t>a) celková suma dlhu obce neprekročí 60 % skutočných bežných príjmov predchádzajúceho rozpočtového roka 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</si>
</sst>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000"/>
    <numFmt numFmtId="188" formatCode="[$-41B]d\.\ mmmm\ yyyy"/>
    <numFmt numFmtId="189" formatCode="000\ 00"/>
    <numFmt numFmtId="190" formatCode="0.0%"/>
    <numFmt numFmtId="191" formatCode="#,##0.0"/>
    <numFmt numFmtId="192" formatCode="#,##0.000_ ;[Red]\-#,##0.000\ "/>
    <numFmt numFmtId="193" formatCode="#,##0.0000_ ;[Red]\-#,##0.0000\ "/>
    <numFmt numFmtId="194" formatCode="#,##0.000"/>
    <numFmt numFmtId="195" formatCode="#,##0.0000"/>
    <numFmt numFmtId="196" formatCode="0.0000000"/>
    <numFmt numFmtId="197" formatCode="0.000000"/>
    <numFmt numFmtId="198" formatCode="0.00000"/>
    <numFmt numFmtId="199" formatCode="#,##0.00_ ;\-#,##0.00\ "/>
    <numFmt numFmtId="200" formatCode="0.00000000"/>
    <numFmt numFmtId="201" formatCode="#,##0.00000"/>
  </numFmts>
  <fonts count="63">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0"/>
      <color indexed="8"/>
      <name val="Arial Narrow"/>
      <family val="2"/>
    </font>
    <font>
      <b/>
      <sz val="10"/>
      <color indexed="8"/>
      <name val="Arial Narrow"/>
      <family val="2"/>
    </font>
    <font>
      <sz val="12"/>
      <color indexed="8"/>
      <name val="Calibri"/>
      <family val="2"/>
    </font>
    <font>
      <b/>
      <u val="single"/>
      <sz val="10"/>
      <color indexed="8"/>
      <name val="Arial"/>
      <family val="2"/>
    </font>
    <font>
      <sz val="9"/>
      <color indexed="8"/>
      <name val="Arial Narrow"/>
      <family val="2"/>
    </font>
    <font>
      <sz val="9"/>
      <name val="Arial Narrow"/>
      <family val="2"/>
    </font>
    <font>
      <i/>
      <sz val="10"/>
      <color indexed="8"/>
      <name val="Arial Narrow"/>
      <family val="2"/>
    </font>
    <font>
      <b/>
      <sz val="10"/>
      <name val="Arial Narrow"/>
      <family val="2"/>
    </font>
    <font>
      <u val="single"/>
      <sz val="10"/>
      <color indexed="8"/>
      <name val="Arial Narrow"/>
      <family val="2"/>
    </font>
    <font>
      <i/>
      <sz val="9"/>
      <color indexed="8"/>
      <name val="Arial Narrow"/>
      <family val="2"/>
    </font>
    <font>
      <i/>
      <sz val="9"/>
      <color indexed="8"/>
      <name val="Calibri"/>
      <family val="2"/>
    </font>
    <font>
      <sz val="12"/>
      <color indexed="8"/>
      <name val="Arial"/>
      <family val="2"/>
    </font>
    <font>
      <sz val="10"/>
      <name val="Arial Narrow"/>
      <family val="2"/>
    </font>
    <font>
      <b/>
      <sz val="10"/>
      <color indexed="10"/>
      <name val="Arial Narrow"/>
      <family val="2"/>
    </font>
    <font>
      <sz val="12"/>
      <name val="Arial Narrow"/>
      <family val="2"/>
    </font>
    <font>
      <b/>
      <sz val="9"/>
      <name val="Tahoma"/>
      <family val="0"/>
    </font>
    <font>
      <b/>
      <sz val="20"/>
      <color indexed="8"/>
      <name val="Arial Narrow"/>
      <family val="2"/>
    </font>
    <font>
      <sz val="20"/>
      <color indexed="8"/>
      <name val="Calibri"/>
      <family val="2"/>
    </font>
    <font>
      <sz val="10"/>
      <color indexed="10"/>
      <name val="Arial Narrow"/>
      <family val="2"/>
    </font>
    <font>
      <sz val="8"/>
      <name val="Calibri"/>
      <family val="2"/>
    </font>
    <font>
      <b/>
      <sz val="8"/>
      <name val="Tahoma"/>
      <family val="0"/>
    </font>
    <font>
      <sz val="11"/>
      <name val="Calibri"/>
      <family val="2"/>
    </font>
    <font>
      <b/>
      <sz val="12"/>
      <color indexed="8"/>
      <name val="Calibri"/>
      <family val="0"/>
    </font>
    <font>
      <sz val="8"/>
      <name val="Tahoma"/>
      <family val="0"/>
    </font>
    <font>
      <sz val="10"/>
      <color indexed="9"/>
      <name val="Arial Narrow"/>
      <family val="2"/>
    </font>
    <font>
      <b/>
      <sz val="11"/>
      <name val="Calibri"/>
      <family val="2"/>
    </font>
    <font>
      <b/>
      <sz val="12"/>
      <color indexed="8"/>
      <name val="Arial Narrow"/>
      <family val="2"/>
    </font>
    <font>
      <sz val="11"/>
      <color indexed="8"/>
      <name val="Arial Narrow"/>
      <family val="2"/>
    </font>
    <font>
      <sz val="9"/>
      <color indexed="9"/>
      <name val="Arial Narrow"/>
      <family val="2"/>
    </font>
    <font>
      <b/>
      <sz val="9"/>
      <name val="Arial Narrow"/>
      <family val="2"/>
    </font>
    <font>
      <sz val="10"/>
      <color indexed="8"/>
      <name val="Calibri"/>
      <family val="2"/>
    </font>
    <font>
      <sz val="10"/>
      <color indexed="12"/>
      <name val="Arial Narrow"/>
      <family val="2"/>
    </font>
    <font>
      <sz val="11"/>
      <name val="Arial Narrow"/>
      <family val="2"/>
    </font>
    <font>
      <b/>
      <sz val="9"/>
      <color indexed="8"/>
      <name val="Arial Narrow"/>
      <family val="2"/>
    </font>
    <font>
      <sz val="1"/>
      <color indexed="9"/>
      <name val="Arial Narrow"/>
      <family val="2"/>
    </font>
    <font>
      <sz val="1"/>
      <color indexed="9"/>
      <name val="Calibri"/>
      <family val="2"/>
    </font>
    <font>
      <sz val="1"/>
      <name val="Arial Narrow"/>
      <family val="2"/>
    </font>
    <font>
      <sz val="10"/>
      <name val="Calibri"/>
      <family val="2"/>
    </font>
    <font>
      <sz val="10"/>
      <color indexed="10"/>
      <name val="Calibri"/>
      <family val="2"/>
    </font>
    <font>
      <b/>
      <sz val="1"/>
      <color indexed="9"/>
      <name val="Arial Narrow"/>
      <family val="2"/>
    </font>
    <font>
      <b/>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style="medium"/>
    </border>
    <border>
      <left style="thin"/>
      <right style="thin"/>
      <top>
        <color indexed="63"/>
      </top>
      <bottom>
        <color indexed="63"/>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0" fontId="5"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0" fillId="18" borderId="6" applyNumberFormat="0" applyFont="0" applyAlignment="0" applyProtection="0"/>
    <xf numFmtId="0" fontId="13" fillId="0" borderId="7" applyNumberFormat="0" applyFill="0" applyAlignment="0" applyProtection="0"/>
    <xf numFmtId="0" fontId="13" fillId="0" borderId="7" applyNumberFormat="0" applyFill="0" applyAlignment="0" applyProtection="0"/>
    <xf numFmtId="0" fontId="2" fillId="0" borderId="1"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57">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11" borderId="12" xfId="0" applyFont="1" applyFill="1" applyBorder="1" applyAlignment="1">
      <alignment horizontal="left" vertical="top"/>
    </xf>
    <xf numFmtId="0" fontId="2" fillId="11" borderId="13" xfId="0" applyFont="1" applyFill="1" applyBorder="1" applyAlignment="1">
      <alignment horizontal="left" vertical="top"/>
    </xf>
    <xf numFmtId="0" fontId="2"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2" fillId="11" borderId="10" xfId="0" applyFont="1" applyFill="1" applyBorder="1" applyAlignment="1">
      <alignment horizontal="left" vertical="top"/>
    </xf>
    <xf numFmtId="194" fontId="21" fillId="0" borderId="15" xfId="0" applyNumberFormat="1" applyFont="1" applyFill="1" applyBorder="1" applyAlignment="1" applyProtection="1">
      <alignment horizontal="right" vertical="center"/>
      <protection locked="0"/>
    </xf>
    <xf numFmtId="194" fontId="26" fillId="24" borderId="15" xfId="0" applyNumberFormat="1" applyFont="1" applyFill="1" applyBorder="1" applyAlignment="1" applyProtection="1">
      <alignment horizontal="right" vertical="center" wrapText="1"/>
      <protection locked="0"/>
    </xf>
    <xf numFmtId="181" fontId="33" fillId="19" borderId="15" xfId="0" applyNumberFormat="1" applyFont="1" applyFill="1" applyBorder="1" applyAlignment="1" applyProtection="1">
      <alignment horizontal="center"/>
      <protection hidden="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Fill="1" applyBorder="1" applyAlignment="1">
      <alignment horizontal="left" vertical="top" wrapText="1"/>
    </xf>
    <xf numFmtId="0" fontId="2" fillId="11" borderId="16" xfId="0" applyFont="1" applyFill="1" applyBorder="1" applyAlignment="1">
      <alignment horizontal="left" vertical="top" wrapText="1"/>
    </xf>
    <xf numFmtId="194" fontId="26" fillId="19" borderId="15" xfId="0" applyNumberFormat="1" applyFont="1" applyFill="1" applyBorder="1" applyAlignment="1" applyProtection="1">
      <alignment horizontal="right" vertical="center" wrapText="1"/>
      <protection hidden="1"/>
    </xf>
    <xf numFmtId="181" fontId="33" fillId="19" borderId="15" xfId="0" applyNumberFormat="1" applyFont="1" applyFill="1" applyBorder="1" applyAlignment="1" applyProtection="1">
      <alignment horizontal="center" vertical="center" wrapText="1"/>
      <protection hidden="1"/>
    </xf>
    <xf numFmtId="4" fontId="21" fillId="0" borderId="15" xfId="0" applyNumberFormat="1" applyFont="1" applyFill="1" applyBorder="1" applyAlignment="1" applyProtection="1">
      <alignment horizontal="right"/>
      <protection locked="0"/>
    </xf>
    <xf numFmtId="14" fontId="21" fillId="0" borderId="15" xfId="0" applyNumberFormat="1" applyFont="1" applyFill="1" applyBorder="1" applyAlignment="1" applyProtection="1">
      <alignment horizontal="right"/>
      <protection locked="0"/>
    </xf>
    <xf numFmtId="194" fontId="33" fillId="19" borderId="15"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left" wrapText="1"/>
      <protection hidden="1"/>
    </xf>
    <xf numFmtId="0" fontId="22"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24" borderId="0" xfId="0" applyFont="1" applyFill="1" applyAlignment="1" applyProtection="1">
      <alignment/>
      <protection hidden="1"/>
    </xf>
    <xf numFmtId="0" fontId="21" fillId="24" borderId="0" xfId="0" applyFont="1" applyFill="1" applyAlignment="1" applyProtection="1">
      <alignment/>
      <protection hidden="1"/>
    </xf>
    <xf numFmtId="0" fontId="22" fillId="7" borderId="15" xfId="0" applyFont="1" applyFill="1" applyBorder="1" applyAlignment="1" applyProtection="1">
      <alignment horizontal="center"/>
      <protection hidden="1"/>
    </xf>
    <xf numFmtId="0" fontId="21" fillId="0" borderId="0" xfId="0" applyFont="1" applyFill="1" applyAlignment="1" applyProtection="1">
      <alignment horizontal="left" wrapText="1"/>
      <protection hidden="1"/>
    </xf>
    <xf numFmtId="0" fontId="52" fillId="24" borderId="0" xfId="0" applyFont="1" applyFill="1" applyAlignment="1" applyProtection="1">
      <alignment horizontal="left"/>
      <protection hidden="1"/>
    </xf>
    <xf numFmtId="0" fontId="51" fillId="24" borderId="0" xfId="0" applyFont="1" applyFill="1" applyAlignment="1" applyProtection="1">
      <alignment horizontal="left" wrapText="1"/>
      <protection hidden="1"/>
    </xf>
    <xf numFmtId="0" fontId="22" fillId="24" borderId="0"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194" fontId="21" fillId="0" borderId="0" xfId="0" applyNumberFormat="1" applyFont="1" applyFill="1" applyBorder="1" applyAlignment="1" applyProtection="1">
      <alignment horizontal="right"/>
      <protection hidden="1"/>
    </xf>
    <xf numFmtId="0" fontId="42" fillId="24" borderId="0" xfId="0" applyFont="1" applyFill="1" applyAlignment="1" applyProtection="1">
      <alignment horizontal="left" wrapText="1"/>
      <protection hidden="1"/>
    </xf>
    <xf numFmtId="0" fontId="33" fillId="24" borderId="0" xfId="0" applyFont="1" applyFill="1" applyAlignment="1" applyProtection="1">
      <alignment horizontal="left" wrapText="1"/>
      <protection hidden="1"/>
    </xf>
    <xf numFmtId="0" fontId="39" fillId="24" borderId="0" xfId="0" applyFont="1" applyFill="1" applyAlignment="1" applyProtection="1">
      <alignment horizontal="left" wrapText="1"/>
      <protection hidden="1"/>
    </xf>
    <xf numFmtId="0" fontId="53" fillId="0" borderId="0" xfId="0" applyFont="1" applyFill="1" applyAlignment="1" applyProtection="1">
      <alignment horizontal="left"/>
      <protection hidden="1"/>
    </xf>
    <xf numFmtId="2" fontId="39" fillId="24" borderId="0" xfId="0" applyNumberFormat="1" applyFont="1" applyFill="1" applyAlignment="1" applyProtection="1">
      <alignment horizontal="right" wrapText="1"/>
      <protection hidden="1"/>
    </xf>
    <xf numFmtId="0" fontId="33" fillId="24" borderId="0" xfId="0" applyFont="1" applyFill="1" applyAlignment="1" applyProtection="1">
      <alignment horizontal="left"/>
      <protection hidden="1"/>
    </xf>
    <xf numFmtId="0" fontId="21"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2" fillId="24" borderId="0" xfId="0" applyFont="1" applyFill="1" applyBorder="1" applyAlignment="1" applyProtection="1">
      <alignment horizontal="left"/>
      <protection hidden="1"/>
    </xf>
    <xf numFmtId="0" fontId="39"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0" fontId="33" fillId="24" borderId="0" xfId="0" applyFont="1" applyFill="1" applyBorder="1" applyAlignment="1" applyProtection="1">
      <alignment horizontal="left"/>
      <protection hidden="1"/>
    </xf>
    <xf numFmtId="194" fontId="39" fillId="0" borderId="0" xfId="0" applyNumberFormat="1" applyFont="1" applyFill="1" applyBorder="1" applyAlignment="1" applyProtection="1">
      <alignment horizontal="right"/>
      <protection hidden="1"/>
    </xf>
    <xf numFmtId="0" fontId="33" fillId="0" borderId="0" xfId="0" applyFont="1" applyFill="1" applyBorder="1" applyAlignment="1" applyProtection="1">
      <alignment/>
      <protection hidden="1"/>
    </xf>
    <xf numFmtId="0" fontId="34" fillId="24" borderId="0" xfId="0" applyFont="1" applyFill="1" applyAlignment="1" applyProtection="1">
      <alignment horizontal="left" wrapText="1"/>
      <protection hidden="1"/>
    </xf>
    <xf numFmtId="0" fontId="15" fillId="24" borderId="0" xfId="0" applyFont="1" applyFill="1" applyAlignment="1" applyProtection="1">
      <alignment horizontal="left" wrapText="1"/>
      <protection hidden="1"/>
    </xf>
    <xf numFmtId="0" fontId="39"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22"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21" fillId="24" borderId="0" xfId="0" applyFont="1" applyFill="1" applyBorder="1" applyAlignment="1" applyProtection="1">
      <alignment horizontal="center"/>
      <protection hidden="1"/>
    </xf>
    <xf numFmtId="2" fontId="21" fillId="0" borderId="0" xfId="0" applyNumberFormat="1" applyFont="1" applyFill="1" applyBorder="1" applyAlignment="1" applyProtection="1">
      <alignment horizontal="left" wrapText="1"/>
      <protection hidden="1"/>
    </xf>
    <xf numFmtId="0" fontId="22" fillId="0" borderId="0" xfId="0" applyFont="1" applyFill="1" applyAlignment="1" applyProtection="1">
      <alignment/>
      <protection hidden="1"/>
    </xf>
    <xf numFmtId="14" fontId="21" fillId="7" borderId="15" xfId="0" applyNumberFormat="1" applyFont="1" applyFill="1" applyBorder="1" applyAlignment="1" applyProtection="1">
      <alignment horizontal="center"/>
      <protection hidden="1"/>
    </xf>
    <xf numFmtId="0" fontId="39"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180" fontId="21" fillId="7" borderId="15" xfId="0" applyNumberFormat="1" applyFont="1" applyFill="1" applyBorder="1" applyAlignment="1" applyProtection="1">
      <alignment horizontal="center"/>
      <protection hidden="1"/>
    </xf>
    <xf numFmtId="14" fontId="15" fillId="24" borderId="0" xfId="0" applyNumberFormat="1" applyFont="1" applyFill="1" applyAlignment="1" applyProtection="1">
      <alignment horizontal="left" wrapText="1"/>
      <protection hidden="1"/>
    </xf>
    <xf numFmtId="0" fontId="21" fillId="24" borderId="0" xfId="0" applyFont="1" applyFill="1" applyBorder="1" applyAlignment="1" applyProtection="1">
      <alignment horizontal="left" wrapText="1"/>
      <protection hidden="1"/>
    </xf>
    <xf numFmtId="194" fontId="33" fillId="7" borderId="15" xfId="0" applyNumberFormat="1" applyFont="1" applyFill="1" applyBorder="1" applyAlignment="1" applyProtection="1">
      <alignment horizontal="center" wrapText="1"/>
      <protection hidden="1"/>
    </xf>
    <xf numFmtId="0" fontId="21" fillId="0" borderId="0" xfId="0" applyFont="1" applyFill="1" applyAlignment="1" applyProtection="1">
      <alignment horizontal="lef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199" fontId="0" fillId="0" borderId="0" xfId="0" applyNumberFormat="1" applyFill="1" applyAlignment="1" applyProtection="1">
      <alignment horizontal="left" wrapText="1"/>
      <protection hidden="1"/>
    </xf>
    <xf numFmtId="0" fontId="21" fillId="24" borderId="0" xfId="0" applyFont="1" applyFill="1" applyBorder="1" applyAlignment="1" applyProtection="1">
      <alignment/>
      <protection hidden="1"/>
    </xf>
    <xf numFmtId="0" fontId="20" fillId="24" borderId="0" xfId="0" applyFont="1" applyFill="1" applyAlignment="1" applyProtection="1">
      <alignment horizontal="left" wrapText="1"/>
      <protection hidden="1"/>
    </xf>
    <xf numFmtId="0" fontId="23" fillId="24" borderId="0" xfId="0" applyFont="1" applyFill="1" applyAlignment="1" applyProtection="1">
      <alignment horizontal="left" wrapText="1"/>
      <protection hidden="1"/>
    </xf>
    <xf numFmtId="0" fontId="0" fillId="24" borderId="0" xfId="0" applyFill="1" applyAlignment="1" applyProtection="1">
      <alignment wrapText="1"/>
      <protection hidden="1"/>
    </xf>
    <xf numFmtId="0" fontId="24" fillId="24" borderId="0" xfId="0" applyFont="1" applyFill="1" applyAlignment="1" applyProtection="1">
      <alignment/>
      <protection hidden="1"/>
    </xf>
    <xf numFmtId="0" fontId="22" fillId="24" borderId="0" xfId="0" applyFont="1" applyFill="1" applyAlignment="1" applyProtection="1">
      <alignment/>
      <protection hidden="1"/>
    </xf>
    <xf numFmtId="0" fontId="0" fillId="24" borderId="0" xfId="0"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wrapText="1"/>
      <protection hidden="1"/>
    </xf>
    <xf numFmtId="0" fontId="33" fillId="7" borderId="15" xfId="0" applyFont="1" applyFill="1" applyBorder="1" applyAlignment="1" applyProtection="1">
      <alignment horizontal="center" vertical="center" wrapText="1"/>
      <protection hidden="1"/>
    </xf>
    <xf numFmtId="0" fontId="33" fillId="7" borderId="17" xfId="0"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protection hidden="1"/>
    </xf>
    <xf numFmtId="0" fontId="42" fillId="0" borderId="0" xfId="0" applyFont="1" applyFill="1" applyAlignment="1" applyProtection="1">
      <alignment horizontal="left" wrapText="1"/>
      <protection hidden="1"/>
    </xf>
    <xf numFmtId="194" fontId="21" fillId="19" borderId="15" xfId="0" applyNumberFormat="1" applyFont="1" applyFill="1" applyBorder="1" applyAlignment="1" applyProtection="1">
      <alignment horizontal="right" vertical="center"/>
      <protection hidden="1"/>
    </xf>
    <xf numFmtId="194" fontId="21" fillId="19" borderId="15" xfId="0" applyNumberFormat="1" applyFont="1" applyFill="1" applyBorder="1" applyAlignment="1" applyProtection="1">
      <alignment horizontal="center" vertical="center"/>
      <protection hidden="1"/>
    </xf>
    <xf numFmtId="194" fontId="21" fillId="7" borderId="15" xfId="0" applyNumberFormat="1" applyFont="1" applyFill="1" applyBorder="1" applyAlignment="1" applyProtection="1">
      <alignment horizontal="right" vertical="center"/>
      <protection hidden="1"/>
    </xf>
    <xf numFmtId="0" fontId="27" fillId="24" borderId="0" xfId="0" applyFont="1" applyFill="1" applyAlignment="1" applyProtection="1">
      <alignment/>
      <protection hidden="1"/>
    </xf>
    <xf numFmtId="0" fontId="0" fillId="0" borderId="0" xfId="0" applyAlignment="1" applyProtection="1">
      <alignment/>
      <protection hidden="1"/>
    </xf>
    <xf numFmtId="0" fontId="22" fillId="24" borderId="0" xfId="0" applyFont="1" applyFill="1" applyBorder="1" applyAlignment="1" applyProtection="1">
      <alignment/>
      <protection hidden="1"/>
    </xf>
    <xf numFmtId="0" fontId="28" fillId="24" borderId="0" xfId="0" applyFont="1" applyFill="1" applyBorder="1" applyAlignment="1" applyProtection="1">
      <alignment/>
      <protection hidden="1"/>
    </xf>
    <xf numFmtId="0" fontId="27" fillId="24" borderId="0" xfId="0" applyFont="1" applyFill="1" applyAlignment="1" applyProtection="1">
      <alignment/>
      <protection hidden="1"/>
    </xf>
    <xf numFmtId="0" fontId="29" fillId="24" borderId="0" xfId="0" applyFont="1" applyFill="1" applyAlignment="1" applyProtection="1">
      <alignment/>
      <protection hidden="1"/>
    </xf>
    <xf numFmtId="0" fontId="0" fillId="24" borderId="0" xfId="0" applyFill="1" applyAlignment="1" applyProtection="1">
      <alignment/>
      <protection hidden="1"/>
    </xf>
    <xf numFmtId="0" fontId="22" fillId="7" borderId="12" xfId="0" applyFont="1" applyFill="1" applyBorder="1" applyAlignment="1" applyProtection="1">
      <alignment horizontal="left"/>
      <protection hidden="1"/>
    </xf>
    <xf numFmtId="0" fontId="30" fillId="24" borderId="0" xfId="0" applyFont="1" applyFill="1" applyAlignment="1" applyProtection="1">
      <alignment horizontal="left"/>
      <protection hidden="1"/>
    </xf>
    <xf numFmtId="0" fontId="30" fillId="24" borderId="0" xfId="0" applyFont="1" applyFill="1" applyAlignment="1" applyProtection="1">
      <alignment/>
      <protection hidden="1"/>
    </xf>
    <xf numFmtId="0" fontId="31" fillId="24" borderId="0" xfId="0" applyFont="1" applyFill="1" applyAlignment="1" applyProtection="1">
      <alignment wrapText="1"/>
      <protection hidden="1"/>
    </xf>
    <xf numFmtId="0" fontId="0" fillId="24" borderId="0" xfId="0" applyFill="1" applyAlignment="1" applyProtection="1">
      <alignment horizontal="left"/>
      <protection hidden="1"/>
    </xf>
    <xf numFmtId="0" fontId="25" fillId="7" borderId="15" xfId="0" applyFont="1" applyFill="1" applyBorder="1" applyAlignment="1" applyProtection="1">
      <alignment horizontal="center" vertical="center" wrapText="1"/>
      <protection hidden="1"/>
    </xf>
    <xf numFmtId="0" fontId="24" fillId="0" borderId="0" xfId="0" applyFont="1" applyFill="1" applyAlignment="1" applyProtection="1">
      <alignment horizontal="left"/>
      <protection hidden="1"/>
    </xf>
    <xf numFmtId="0" fontId="21" fillId="24" borderId="0" xfId="0" applyFont="1" applyFill="1" applyBorder="1" applyAlignment="1" applyProtection="1">
      <alignment horizontal="left" vertical="top" wrapText="1"/>
      <protection hidden="1"/>
    </xf>
    <xf numFmtId="0" fontId="21" fillId="24" borderId="0" xfId="0" applyFont="1" applyFill="1" applyBorder="1" applyAlignment="1" applyProtection="1">
      <alignment horizontal="left"/>
      <protection hidden="1"/>
    </xf>
    <xf numFmtId="4" fontId="22" fillId="7" borderId="18"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center"/>
      <protection hidden="1"/>
    </xf>
    <xf numFmtId="0" fontId="22" fillId="7" borderId="12"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protection hidden="1"/>
    </xf>
    <xf numFmtId="0" fontId="22" fillId="24" borderId="0" xfId="0" applyNumberFormat="1" applyFont="1" applyFill="1" applyBorder="1" applyAlignment="1" applyProtection="1">
      <alignment horizontal="center"/>
      <protection hidden="1"/>
    </xf>
    <xf numFmtId="4" fontId="22" fillId="24" borderId="0"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horizontal="left"/>
      <protection hidden="1"/>
    </xf>
    <xf numFmtId="4" fontId="21" fillId="24" borderId="0"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vertical="center"/>
      <protection hidden="1"/>
    </xf>
    <xf numFmtId="4" fontId="21" fillId="24" borderId="0" xfId="0" applyNumberFormat="1" applyFont="1" applyFill="1" applyAlignment="1" applyProtection="1">
      <alignment/>
      <protection hidden="1"/>
    </xf>
    <xf numFmtId="4" fontId="21" fillId="24" borderId="0" xfId="0" applyNumberFormat="1" applyFont="1" applyFill="1" applyBorder="1" applyAlignment="1" applyProtection="1">
      <alignment horizontal="center" vertical="center"/>
      <protection hidden="1"/>
    </xf>
    <xf numFmtId="10" fontId="21" fillId="24" borderId="0" xfId="69" applyNumberFormat="1" applyFont="1" applyFill="1" applyAlignment="1" applyProtection="1">
      <alignment horizontal="center"/>
      <protection hidden="1"/>
    </xf>
    <xf numFmtId="4" fontId="22" fillId="7" borderId="12" xfId="0" applyNumberFormat="1" applyFont="1" applyFill="1" applyBorder="1" applyAlignment="1" applyProtection="1">
      <alignment horizontal="center" vertical="center" wrapText="1"/>
      <protection hidden="1"/>
    </xf>
    <xf numFmtId="4" fontId="28" fillId="7" borderId="12" xfId="0" applyNumberFormat="1" applyFont="1" applyFill="1" applyBorder="1" applyAlignment="1" applyProtection="1">
      <alignment horizontal="center"/>
      <protection hidden="1"/>
    </xf>
    <xf numFmtId="4" fontId="28" fillId="24" borderId="0"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25" fillId="24" borderId="0" xfId="0" applyFont="1" applyFill="1" applyAlignment="1" applyProtection="1">
      <alignment/>
      <protection hidden="1"/>
    </xf>
    <xf numFmtId="0" fontId="50" fillId="24" borderId="0" xfId="0" applyFont="1" applyFill="1" applyAlignment="1" applyProtection="1">
      <alignment/>
      <protection hidden="1"/>
    </xf>
    <xf numFmtId="0" fontId="21" fillId="7" borderId="15" xfId="0" applyFont="1" applyFill="1" applyBorder="1" applyAlignment="1" applyProtection="1">
      <alignment horizontal="center" vertical="center" wrapText="1"/>
      <protection hidden="1"/>
    </xf>
    <xf numFmtId="0" fontId="49" fillId="24" borderId="0" xfId="0" applyFont="1" applyFill="1" applyAlignment="1" applyProtection="1">
      <alignment/>
      <protection hidden="1"/>
    </xf>
    <xf numFmtId="0" fontId="25" fillId="7" borderId="15" xfId="0" applyFont="1" applyFill="1" applyBorder="1" applyAlignment="1" applyProtection="1">
      <alignment horizontal="center"/>
      <protection hidden="1"/>
    </xf>
    <xf numFmtId="192" fontId="26" fillId="19" borderId="15" xfId="0" applyNumberFormat="1" applyFont="1" applyFill="1" applyBorder="1" applyAlignment="1" applyProtection="1">
      <alignment horizontal="right" vertical="center" wrapText="1"/>
      <protection hidden="1"/>
    </xf>
    <xf numFmtId="0" fontId="26" fillId="24" borderId="0" xfId="0" applyFont="1" applyFill="1" applyAlignment="1" applyProtection="1">
      <alignment/>
      <protection hidden="1"/>
    </xf>
    <xf numFmtId="0" fontId="45" fillId="24" borderId="0" xfId="0" applyFont="1" applyFill="1" applyAlignment="1" applyProtection="1">
      <alignment/>
      <protection hidden="1"/>
    </xf>
    <xf numFmtId="0" fontId="33" fillId="24" borderId="15" xfId="0" applyFont="1" applyFill="1" applyBorder="1" applyAlignment="1" applyProtection="1">
      <alignment/>
      <protection hidden="1"/>
    </xf>
    <xf numFmtId="0" fontId="21" fillId="24" borderId="15" xfId="0" applyFont="1" applyFill="1" applyBorder="1" applyAlignment="1" applyProtection="1">
      <alignment/>
      <protection hidden="1"/>
    </xf>
    <xf numFmtId="0" fontId="32" fillId="24" borderId="0" xfId="0" applyFont="1" applyFill="1" applyAlignment="1" applyProtection="1">
      <alignment/>
      <protection hidden="1"/>
    </xf>
    <xf numFmtId="0" fontId="21" fillId="24" borderId="0" xfId="0" applyFont="1" applyFill="1" applyAlignment="1" applyProtection="1">
      <alignment horizontal="justify"/>
      <protection hidden="1"/>
    </xf>
    <xf numFmtId="194" fontId="21" fillId="7" borderId="15" xfId="0" applyNumberFormat="1" applyFont="1" applyFill="1" applyBorder="1" applyAlignment="1" applyProtection="1">
      <alignment horizontal="center" vertical="center"/>
      <protection hidden="1"/>
    </xf>
    <xf numFmtId="167" fontId="21" fillId="24" borderId="0" xfId="0" applyNumberFormat="1" applyFont="1" applyFill="1" applyAlignment="1" applyProtection="1">
      <alignment/>
      <protection hidden="1"/>
    </xf>
    <xf numFmtId="194" fontId="33" fillId="19" borderId="15"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21" fillId="24" borderId="19"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hidden="1"/>
    </xf>
    <xf numFmtId="0" fontId="22" fillId="24" borderId="0" xfId="0" applyFont="1" applyFill="1" applyBorder="1" applyAlignment="1" applyProtection="1">
      <alignment vertical="center"/>
      <protection hidden="1"/>
    </xf>
    <xf numFmtId="190" fontId="21" fillId="7" borderId="20" xfId="0" applyNumberFormat="1" applyFont="1" applyFill="1" applyBorder="1" applyAlignment="1" applyProtection="1">
      <alignment horizontal="left"/>
      <protection hidden="1"/>
    </xf>
    <xf numFmtId="190" fontId="21" fillId="7" borderId="21" xfId="0" applyNumberFormat="1" applyFont="1" applyFill="1" applyBorder="1" applyAlignment="1" applyProtection="1">
      <alignment/>
      <protection hidden="1"/>
    </xf>
    <xf numFmtId="190" fontId="51" fillId="7" borderId="21" xfId="0" applyNumberFormat="1" applyFont="1" applyFill="1" applyBorder="1" applyAlignment="1" applyProtection="1">
      <alignment/>
      <protection hidden="1"/>
    </xf>
    <xf numFmtId="190" fontId="51" fillId="7" borderId="22" xfId="0" applyNumberFormat="1" applyFont="1" applyFill="1" applyBorder="1" applyAlignment="1" applyProtection="1">
      <alignment/>
      <protection hidden="1"/>
    </xf>
    <xf numFmtId="190" fontId="21" fillId="24" borderId="0" xfId="0" applyNumberFormat="1" applyFont="1" applyFill="1" applyAlignment="1" applyProtection="1">
      <alignment/>
      <protection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vertical="center"/>
      <protection hidden="1"/>
    </xf>
    <xf numFmtId="182" fontId="33" fillId="0" borderId="0" xfId="68" applyNumberFormat="1" applyFont="1" applyFill="1" applyBorder="1" applyAlignment="1" applyProtection="1">
      <alignment vertical="center"/>
      <protection hidden="1"/>
    </xf>
    <xf numFmtId="0" fontId="21" fillId="0" borderId="0" xfId="0" applyFont="1" applyFill="1" applyBorder="1" applyAlignment="1" applyProtection="1">
      <alignment horizontal="left"/>
      <protection hidden="1"/>
    </xf>
    <xf numFmtId="182" fontId="33" fillId="0" borderId="0" xfId="0" applyNumberFormat="1" applyFont="1" applyFill="1" applyBorder="1" applyAlignment="1" applyProtection="1">
      <alignment vertical="center"/>
      <protection hidden="1"/>
    </xf>
    <xf numFmtId="2" fontId="28" fillId="24" borderId="0" xfId="68" applyNumberFormat="1" applyFont="1" applyFill="1" applyBorder="1" applyAlignment="1" applyProtection="1">
      <alignment horizontal="left"/>
      <protection hidden="1"/>
    </xf>
    <xf numFmtId="0" fontId="28" fillId="24" borderId="0" xfId="68" applyFont="1" applyFill="1" applyBorder="1" applyAlignment="1" applyProtection="1">
      <alignment horizontal="left"/>
      <protection hidden="1"/>
    </xf>
    <xf numFmtId="0" fontId="33" fillId="24" borderId="0" xfId="68" applyFont="1" applyFill="1" applyBorder="1" applyProtection="1">
      <alignment/>
      <protection hidden="1"/>
    </xf>
    <xf numFmtId="0" fontId="57" fillId="24" borderId="0" xfId="0" applyFont="1" applyFill="1" applyAlignment="1" applyProtection="1">
      <alignment horizontal="left" wrapText="1"/>
      <protection hidden="1"/>
    </xf>
    <xf numFmtId="0" fontId="0" fillId="0" borderId="0" xfId="0" applyFill="1" applyAlignment="1" applyProtection="1">
      <alignment horizontal="left"/>
      <protection hidden="1"/>
    </xf>
    <xf numFmtId="0" fontId="21" fillId="7" borderId="17"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wrapText="1"/>
      <protection hidden="1"/>
    </xf>
    <xf numFmtId="0" fontId="21" fillId="7" borderId="25" xfId="0" applyFont="1" applyFill="1" applyBorder="1" applyAlignment="1" applyProtection="1">
      <alignment horizontal="center" vertical="center" wrapText="1"/>
      <protection hidden="1"/>
    </xf>
    <xf numFmtId="0" fontId="47" fillId="7" borderId="26" xfId="0" applyFont="1" applyFill="1" applyBorder="1" applyAlignment="1" applyProtection="1">
      <alignment horizontal="center"/>
      <protection hidden="1"/>
    </xf>
    <xf numFmtId="0" fontId="21" fillId="7" borderId="27" xfId="0" applyFont="1" applyFill="1" applyBorder="1" applyAlignment="1" applyProtection="1">
      <alignment/>
      <protection hidden="1"/>
    </xf>
    <xf numFmtId="0" fontId="21" fillId="7" borderId="28" xfId="0" applyFont="1" applyFill="1" applyBorder="1" applyAlignment="1" applyProtection="1">
      <alignment/>
      <protection hidden="1"/>
    </xf>
    <xf numFmtId="0" fontId="21" fillId="0" borderId="0" xfId="0" applyFont="1" applyBorder="1" applyAlignment="1" applyProtection="1">
      <alignment/>
      <protection hidden="1"/>
    </xf>
    <xf numFmtId="0" fontId="21" fillId="0" borderId="29"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30" xfId="0" applyFont="1" applyFill="1" applyBorder="1" applyAlignment="1" applyProtection="1">
      <alignment/>
      <protection hidden="1"/>
    </xf>
    <xf numFmtId="0" fontId="28" fillId="25" borderId="15" xfId="0" applyFont="1" applyFill="1" applyBorder="1" applyAlignment="1" applyProtection="1">
      <alignment horizontal="center"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3" fillId="0" borderId="0" xfId="0" applyFont="1" applyBorder="1" applyAlignment="1" applyProtection="1">
      <alignment/>
      <protection hidden="1"/>
    </xf>
    <xf numFmtId="0" fontId="28" fillId="0" borderId="0" xfId="0" applyFont="1" applyFill="1" applyBorder="1" applyAlignment="1" applyProtection="1" quotePrefix="1">
      <alignment vertical="center"/>
      <protection hidden="1"/>
    </xf>
    <xf numFmtId="0" fontId="33" fillId="0" borderId="0" xfId="0" applyNumberFormat="1" applyFont="1" applyFill="1" applyBorder="1" applyAlignment="1" applyProtection="1">
      <alignment vertical="center"/>
      <protection hidden="1"/>
    </xf>
    <xf numFmtId="0" fontId="28" fillId="0" borderId="0" xfId="0" applyNumberFormat="1" applyFont="1" applyFill="1" applyBorder="1" applyAlignment="1" applyProtection="1">
      <alignment vertical="center"/>
      <protection hidden="1"/>
    </xf>
    <xf numFmtId="0" fontId="0" fillId="0" borderId="29" xfId="0" applyBorder="1" applyAlignment="1" applyProtection="1">
      <alignment horizontal="center" vertical="center"/>
      <protection hidden="1"/>
    </xf>
    <xf numFmtId="0" fontId="21" fillId="0" borderId="0" xfId="0" applyFont="1" applyBorder="1" applyAlignment="1" applyProtection="1">
      <alignment horizontal="left" vertical="center" wrapText="1"/>
      <protection hidden="1"/>
    </xf>
    <xf numFmtId="0" fontId="21" fillId="0" borderId="30" xfId="0" applyFont="1" applyBorder="1" applyAlignment="1" applyProtection="1">
      <alignment horizontal="left" vertical="center" wrapText="1"/>
      <protection hidden="1"/>
    </xf>
    <xf numFmtId="0" fontId="47" fillId="7" borderId="26" xfId="0" applyFont="1" applyFill="1" applyBorder="1" applyAlignment="1" applyProtection="1">
      <alignment horizontal="left"/>
      <protection hidden="1"/>
    </xf>
    <xf numFmtId="0" fontId="21" fillId="7" borderId="27" xfId="0" applyFont="1" applyFill="1" applyBorder="1" applyAlignment="1" applyProtection="1">
      <alignment horizontal="left"/>
      <protection hidden="1"/>
    </xf>
    <xf numFmtId="0" fontId="21" fillId="7" borderId="27" xfId="0" applyFont="1" applyFill="1" applyBorder="1" applyAlignment="1" applyProtection="1">
      <alignment horizontal="left" vertical="center"/>
      <protection hidden="1"/>
    </xf>
    <xf numFmtId="0" fontId="21" fillId="7" borderId="28" xfId="0" applyFont="1" applyFill="1" applyBorder="1" applyAlignment="1" applyProtection="1">
      <alignment horizontal="left" vertical="center"/>
      <protection hidden="1"/>
    </xf>
    <xf numFmtId="0" fontId="22" fillId="7" borderId="26" xfId="0" applyFont="1" applyFill="1" applyBorder="1" applyAlignment="1" applyProtection="1">
      <alignment horizontal="left"/>
      <protection hidden="1"/>
    </xf>
    <xf numFmtId="0" fontId="22" fillId="7" borderId="27" xfId="0" applyFont="1" applyFill="1" applyBorder="1" applyAlignment="1" applyProtection="1">
      <alignment horizontal="left"/>
      <protection hidden="1"/>
    </xf>
    <xf numFmtId="4" fontId="22" fillId="7" borderId="28" xfId="0" applyNumberFormat="1" applyFont="1" applyFill="1" applyBorder="1" applyAlignment="1" applyProtection="1">
      <alignment/>
      <protection hidden="1"/>
    </xf>
    <xf numFmtId="0" fontId="22" fillId="0" borderId="30" xfId="0" applyFont="1" applyFill="1" applyBorder="1" applyAlignment="1" applyProtection="1">
      <alignment horizontal="left"/>
      <protection hidden="1"/>
    </xf>
    <xf numFmtId="0" fontId="22" fillId="7" borderId="29" xfId="0" applyFont="1" applyFill="1" applyBorder="1" applyAlignment="1" applyProtection="1">
      <alignment horizontal="left"/>
      <protection hidden="1"/>
    </xf>
    <xf numFmtId="0" fontId="22" fillId="7" borderId="0" xfId="0" applyFont="1" applyFill="1" applyBorder="1" applyAlignment="1" applyProtection="1">
      <alignment horizontal="left"/>
      <protection hidden="1"/>
    </xf>
    <xf numFmtId="0" fontId="21" fillId="7" borderId="0" xfId="0" applyFont="1" applyFill="1" applyBorder="1" applyAlignment="1" applyProtection="1">
      <alignment/>
      <protection hidden="1"/>
    </xf>
    <xf numFmtId="4" fontId="22" fillId="7" borderId="30" xfId="0" applyNumberFormat="1" applyFont="1" applyFill="1" applyBorder="1" applyAlignment="1" applyProtection="1">
      <alignment/>
      <protection hidden="1"/>
    </xf>
    <xf numFmtId="0" fontId="22" fillId="7" borderId="31" xfId="0" applyFont="1" applyFill="1" applyBorder="1" applyAlignment="1" applyProtection="1">
      <alignment horizontal="left"/>
      <protection hidden="1"/>
    </xf>
    <xf numFmtId="0" fontId="22" fillId="7" borderId="19" xfId="0" applyFont="1" applyFill="1" applyBorder="1" applyAlignment="1" applyProtection="1">
      <alignment horizontal="left"/>
      <protection hidden="1"/>
    </xf>
    <xf numFmtId="0" fontId="21" fillId="7" borderId="19" xfId="0" applyFont="1" applyFill="1" applyBorder="1" applyAlignment="1" applyProtection="1">
      <alignment/>
      <protection hidden="1"/>
    </xf>
    <xf numFmtId="4" fontId="22" fillId="7" borderId="32" xfId="0" applyNumberFormat="1" applyFont="1" applyFill="1" applyBorder="1" applyAlignment="1" applyProtection="1">
      <alignment/>
      <protection hidden="1"/>
    </xf>
    <xf numFmtId="0" fontId="22" fillId="24" borderId="29" xfId="0" applyFont="1" applyFill="1" applyBorder="1" applyAlignment="1" applyProtection="1">
      <alignment horizontal="left"/>
      <protection hidden="1"/>
    </xf>
    <xf numFmtId="0" fontId="21" fillId="24" borderId="0" xfId="0" applyFont="1" applyFill="1" applyBorder="1" applyAlignment="1" applyProtection="1">
      <alignment/>
      <protection hidden="1"/>
    </xf>
    <xf numFmtId="4" fontId="22" fillId="24" borderId="0" xfId="0" applyNumberFormat="1" applyFont="1" applyFill="1" applyBorder="1" applyAlignment="1" applyProtection="1">
      <alignment/>
      <protection hidden="1"/>
    </xf>
    <xf numFmtId="0" fontId="22" fillId="7" borderId="28" xfId="0" applyFont="1" applyFill="1" applyBorder="1" applyAlignment="1" applyProtection="1">
      <alignment horizontal="center" wrapText="1"/>
      <protection hidden="1"/>
    </xf>
    <xf numFmtId="0" fontId="22" fillId="7" borderId="31" xfId="0" applyFont="1" applyFill="1" applyBorder="1" applyAlignment="1" applyProtection="1">
      <alignment/>
      <protection hidden="1"/>
    </xf>
    <xf numFmtId="4" fontId="28" fillId="7" borderId="19" xfId="0" applyNumberFormat="1" applyFont="1" applyFill="1" applyBorder="1" applyAlignment="1" applyProtection="1">
      <alignment horizontal="center"/>
      <protection hidden="1"/>
    </xf>
    <xf numFmtId="4" fontId="22" fillId="7" borderId="32" xfId="0" applyNumberFormat="1" applyFont="1" applyFill="1" applyBorder="1" applyAlignment="1" applyProtection="1">
      <alignment horizontal="right"/>
      <protection hidden="1"/>
    </xf>
    <xf numFmtId="0" fontId="22" fillId="24" borderId="30" xfId="0" applyFont="1" applyFill="1" applyBorder="1" applyAlignment="1" applyProtection="1">
      <alignment horizontal="left"/>
      <protection hidden="1"/>
    </xf>
    <xf numFmtId="0" fontId="22" fillId="7" borderId="26" xfId="0" applyFont="1" applyFill="1" applyBorder="1" applyAlignment="1" applyProtection="1">
      <alignment/>
      <protection hidden="1"/>
    </xf>
    <xf numFmtId="4" fontId="28" fillId="7" borderId="27" xfId="0" applyNumberFormat="1" applyFont="1" applyFill="1" applyBorder="1" applyAlignment="1" applyProtection="1">
      <alignment horizontal="center"/>
      <protection hidden="1"/>
    </xf>
    <xf numFmtId="4" fontId="22" fillId="7" borderId="28" xfId="0" applyNumberFormat="1" applyFont="1" applyFill="1" applyBorder="1" applyAlignment="1" applyProtection="1">
      <alignment horizontal="right"/>
      <protection hidden="1"/>
    </xf>
    <xf numFmtId="0" fontId="22" fillId="7" borderId="29" xfId="0" applyFont="1" applyFill="1" applyBorder="1" applyAlignment="1" applyProtection="1">
      <alignment/>
      <protection hidden="1"/>
    </xf>
    <xf numFmtId="4" fontId="28" fillId="7" borderId="0" xfId="0" applyNumberFormat="1" applyFont="1" applyFill="1" applyBorder="1" applyAlignment="1" applyProtection="1">
      <alignment horizontal="center"/>
      <protection hidden="1"/>
    </xf>
    <xf numFmtId="4" fontId="22" fillId="7" borderId="30" xfId="0" applyNumberFormat="1" applyFont="1" applyFill="1" applyBorder="1" applyAlignment="1" applyProtection="1">
      <alignment horizontal="right"/>
      <protection hidden="1"/>
    </xf>
    <xf numFmtId="199" fontId="21" fillId="0" borderId="30" xfId="52" applyNumberFormat="1"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199" fontId="21" fillId="0" borderId="30" xfId="52" applyNumberFormat="1" applyFont="1" applyFill="1" applyBorder="1" applyAlignment="1" applyProtection="1">
      <alignment horizontal="left" vertical="center" wrapText="1"/>
      <protection hidden="1"/>
    </xf>
    <xf numFmtId="4" fontId="22" fillId="0" borderId="29" xfId="0" applyNumberFormat="1" applyFont="1" applyFill="1" applyBorder="1" applyAlignment="1" applyProtection="1">
      <alignment horizontal="center" vertical="center" wrapText="1"/>
      <protection hidden="1"/>
    </xf>
    <xf numFmtId="4" fontId="28"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199" fontId="21" fillId="0" borderId="30" xfId="52" applyNumberFormat="1" applyFont="1" applyFill="1" applyBorder="1" applyAlignment="1" applyProtection="1">
      <alignment vertical="center"/>
      <protection hidden="1"/>
    </xf>
    <xf numFmtId="4" fontId="28" fillId="24" borderId="29"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right"/>
      <protection hidden="1"/>
    </xf>
    <xf numFmtId="0" fontId="22" fillId="7" borderId="33" xfId="0" applyFont="1" applyFill="1" applyBorder="1" applyAlignment="1" applyProtection="1">
      <alignment/>
      <protection hidden="1"/>
    </xf>
    <xf numFmtId="0" fontId="21" fillId="7" borderId="21" xfId="0" applyFont="1" applyFill="1" applyBorder="1" applyAlignment="1" applyProtection="1">
      <alignment/>
      <protection hidden="1"/>
    </xf>
    <xf numFmtId="0" fontId="22" fillId="7" borderId="12" xfId="0" applyFont="1" applyFill="1" applyBorder="1" applyAlignment="1" applyProtection="1">
      <alignment horizontal="center"/>
      <protection hidden="1"/>
    </xf>
    <xf numFmtId="0" fontId="27" fillId="0" borderId="29" xfId="0" applyFont="1" applyBorder="1" applyAlignment="1" applyProtection="1">
      <alignment/>
      <protection hidden="1"/>
    </xf>
    <xf numFmtId="0" fontId="21" fillId="0" borderId="0" xfId="0" applyFont="1" applyBorder="1" applyAlignment="1" applyProtection="1">
      <alignment horizontal="right"/>
      <protection hidden="1"/>
    </xf>
    <xf numFmtId="199" fontId="21" fillId="0" borderId="0" xfId="52" applyNumberFormat="1" applyFont="1" applyFill="1" applyBorder="1" applyAlignment="1" applyProtection="1">
      <alignment vertical="center"/>
      <protection hidden="1"/>
    </xf>
    <xf numFmtId="0" fontId="21" fillId="0" borderId="30" xfId="0" applyFont="1" applyFill="1" applyBorder="1" applyAlignment="1" applyProtection="1">
      <alignment vertical="center"/>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0" xfId="0" applyFont="1" applyBorder="1" applyAlignment="1" applyProtection="1">
      <alignment wrapText="1"/>
      <protection hidden="1"/>
    </xf>
    <xf numFmtId="0" fontId="28" fillId="7" borderId="33" xfId="0" applyFont="1" applyFill="1" applyBorder="1" applyAlignment="1" applyProtection="1">
      <alignment/>
      <protection hidden="1"/>
    </xf>
    <xf numFmtId="2" fontId="28" fillId="7" borderId="12" xfId="0" applyNumberFormat="1" applyFont="1" applyFill="1" applyBorder="1" applyAlignment="1" applyProtection="1">
      <alignment/>
      <protection hidden="1"/>
    </xf>
    <xf numFmtId="0" fontId="21" fillId="0" borderId="30" xfId="0" applyFont="1" applyBorder="1" applyAlignment="1" applyProtection="1">
      <alignment/>
      <protection hidden="1"/>
    </xf>
    <xf numFmtId="0" fontId="22" fillId="7" borderId="33" xfId="0" applyFont="1" applyFill="1" applyBorder="1" applyAlignment="1" applyProtection="1">
      <alignment vertical="center"/>
      <protection hidden="1"/>
    </xf>
    <xf numFmtId="2" fontId="22" fillId="7" borderId="12" xfId="0" applyNumberFormat="1" applyFont="1" applyFill="1" applyBorder="1" applyAlignment="1" applyProtection="1">
      <alignment vertical="center"/>
      <protection hidden="1"/>
    </xf>
    <xf numFmtId="0" fontId="22" fillId="24" borderId="29" xfId="0" applyFont="1" applyFill="1" applyBorder="1" applyAlignment="1" applyProtection="1">
      <alignment/>
      <protection hidden="1"/>
    </xf>
    <xf numFmtId="190" fontId="22" fillId="7" borderId="20" xfId="69" applyNumberFormat="1" applyFont="1" applyFill="1" applyBorder="1" applyAlignment="1" applyProtection="1">
      <alignment/>
      <protection hidden="1"/>
    </xf>
    <xf numFmtId="4" fontId="21" fillId="7" borderId="21" xfId="0" applyNumberFormat="1" applyFont="1" applyFill="1" applyBorder="1" applyAlignment="1" applyProtection="1">
      <alignment/>
      <protection hidden="1"/>
    </xf>
    <xf numFmtId="4" fontId="22" fillId="7" borderId="21" xfId="0" applyNumberFormat="1" applyFont="1" applyFill="1" applyBorder="1" applyAlignment="1" applyProtection="1">
      <alignment/>
      <protection hidden="1"/>
    </xf>
    <xf numFmtId="4" fontId="22" fillId="7" borderId="22" xfId="0" applyNumberFormat="1" applyFont="1" applyFill="1" applyBorder="1" applyAlignment="1" applyProtection="1">
      <alignment/>
      <protection hidden="1"/>
    </xf>
    <xf numFmtId="0" fontId="22" fillId="24" borderId="29" xfId="0" applyFont="1" applyFill="1" applyBorder="1" applyAlignment="1" applyProtection="1">
      <alignment vertical="center"/>
      <protection hidden="1"/>
    </xf>
    <xf numFmtId="190" fontId="22" fillId="24" borderId="0" xfId="69" applyNumberFormat="1" applyFont="1" applyFill="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horizontal="center"/>
      <protection hidden="1"/>
    </xf>
    <xf numFmtId="0" fontId="22" fillId="0" borderId="0" xfId="0" applyFont="1" applyFill="1" applyAlignment="1" applyProtection="1">
      <alignment horizontal="left" wrapText="1"/>
      <protection hidden="1"/>
    </xf>
    <xf numFmtId="0" fontId="21" fillId="0" borderId="0" xfId="0" applyFont="1" applyFill="1" applyAlignment="1" applyProtection="1">
      <alignment vertical="top" wrapText="1"/>
      <protection hidden="1"/>
    </xf>
    <xf numFmtId="0" fontId="51" fillId="24" borderId="0" xfId="0" applyFont="1" applyFill="1" applyBorder="1" applyAlignment="1" applyProtection="1">
      <alignment/>
      <protection hidden="1"/>
    </xf>
    <xf numFmtId="0" fontId="58" fillId="24" borderId="0" xfId="0" applyFont="1" applyFill="1" applyAlignment="1" applyProtection="1">
      <alignment horizontal="left" wrapText="1"/>
      <protection hidden="1"/>
    </xf>
    <xf numFmtId="0" fontId="58" fillId="24" borderId="0" xfId="0" applyFont="1" applyFill="1" applyBorder="1" applyAlignment="1" applyProtection="1">
      <alignment horizontal="left"/>
      <protection hidden="1"/>
    </xf>
    <xf numFmtId="0" fontId="58" fillId="24" borderId="0" xfId="0" applyFont="1" applyFill="1" applyAlignment="1" applyProtection="1">
      <alignment horizontal="left"/>
      <protection hidden="1"/>
    </xf>
    <xf numFmtId="0" fontId="33" fillId="24" borderId="0" xfId="0" applyFont="1" applyFill="1" applyBorder="1" applyAlignment="1" applyProtection="1">
      <alignment horizontal="left" wrapText="1"/>
      <protection hidden="1"/>
    </xf>
    <xf numFmtId="2"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24" borderId="0" xfId="0" applyFont="1" applyFill="1" applyAlignment="1" applyProtection="1">
      <alignment horizontal="left" wrapText="1"/>
      <protection hidden="1" locked="0"/>
    </xf>
    <xf numFmtId="0" fontId="33" fillId="24" borderId="0" xfId="0" applyFont="1" applyFill="1" applyBorder="1" applyAlignment="1" applyProtection="1">
      <alignment horizontal="left"/>
      <protection locked="0"/>
    </xf>
    <xf numFmtId="2" fontId="33" fillId="0" borderId="0" xfId="0" applyNumberFormat="1" applyFont="1" applyFill="1" applyBorder="1" applyAlignment="1" applyProtection="1">
      <alignment/>
      <protection locked="0"/>
    </xf>
    <xf numFmtId="0" fontId="58" fillId="0" borderId="0" xfId="0" applyFont="1" applyFill="1" applyBorder="1" applyAlignment="1" applyProtection="1">
      <alignment horizontal="left" wrapText="1"/>
      <protection locked="0"/>
    </xf>
    <xf numFmtId="0" fontId="33" fillId="0" borderId="0" xfId="0" applyFont="1" applyFill="1" applyBorder="1" applyAlignment="1" applyProtection="1">
      <alignment horizontal="left"/>
      <protection locked="0"/>
    </xf>
    <xf numFmtId="0" fontId="58"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protection hidden="1"/>
    </xf>
    <xf numFmtId="194" fontId="33" fillId="0" borderId="0" xfId="0" applyNumberFormat="1" applyFont="1" applyFill="1" applyBorder="1" applyAlignment="1" applyProtection="1">
      <alignment horizontal="right"/>
      <protection hidden="1"/>
    </xf>
    <xf numFmtId="0" fontId="28" fillId="0" borderId="0" xfId="0" applyFont="1" applyFill="1" applyBorder="1" applyAlignment="1" applyProtection="1">
      <alignment/>
      <protection hidden="1"/>
    </xf>
    <xf numFmtId="0" fontId="33" fillId="24" borderId="0" xfId="0" applyFont="1" applyFill="1" applyAlignment="1" applyProtection="1">
      <alignment horizontal="left" wrapText="1"/>
      <protection locked="0"/>
    </xf>
    <xf numFmtId="0" fontId="21" fillId="24" borderId="0" xfId="0" applyNumberFormat="1" applyFont="1" applyFill="1" applyAlignment="1" applyProtection="1">
      <alignment horizontal="left" wrapText="1"/>
      <protection hidden="1"/>
    </xf>
    <xf numFmtId="0" fontId="59" fillId="24" borderId="0" xfId="0" applyFont="1" applyFill="1" applyAlignment="1" applyProtection="1">
      <alignment horizontal="left" wrapText="1"/>
      <protection hidden="1"/>
    </xf>
    <xf numFmtId="0" fontId="59" fillId="24" borderId="0" xfId="0" applyFont="1" applyFill="1" applyBorder="1" applyAlignment="1" applyProtection="1">
      <alignment horizontal="left" wrapText="1"/>
      <protection hidden="1"/>
    </xf>
    <xf numFmtId="0" fontId="33" fillId="24" borderId="0" xfId="0" applyFont="1" applyFill="1" applyAlignment="1" applyProtection="1">
      <alignment horizontal="left"/>
      <protection hidden="1" locked="0"/>
    </xf>
    <xf numFmtId="0" fontId="0" fillId="24" borderId="0" xfId="0" applyFill="1" applyAlignment="1" applyProtection="1">
      <alignment vertical="top" wrapText="1"/>
      <protection hidden="1"/>
    </xf>
    <xf numFmtId="0" fontId="54" fillId="24" borderId="0" xfId="0" applyFont="1" applyFill="1" applyAlignment="1" applyProtection="1">
      <alignment/>
      <protection hidden="1"/>
    </xf>
    <xf numFmtId="0" fontId="55" fillId="24" borderId="0" xfId="0" applyFont="1" applyFill="1" applyBorder="1" applyAlignment="1" applyProtection="1">
      <alignment horizontal="left"/>
      <protection locked="0"/>
    </xf>
    <xf numFmtId="0" fontId="60" fillId="0" borderId="0" xfId="0" applyFont="1" applyFill="1" applyBorder="1" applyAlignment="1" applyProtection="1">
      <alignment horizontal="left"/>
      <protection locked="0"/>
    </xf>
    <xf numFmtId="0" fontId="55" fillId="0" borderId="0" xfId="0" applyFont="1" applyFill="1" applyBorder="1" applyAlignment="1" applyProtection="1">
      <alignment horizontal="center"/>
      <protection locked="0"/>
    </xf>
    <xf numFmtId="0" fontId="55" fillId="0" borderId="0" xfId="0" applyFont="1" applyFill="1" applyBorder="1" applyAlignment="1" applyProtection="1">
      <alignment horizontal="left"/>
      <protection locked="0"/>
    </xf>
    <xf numFmtId="0" fontId="55" fillId="24" borderId="0" xfId="0" applyFont="1" applyFill="1" applyAlignment="1" applyProtection="1">
      <alignment horizontal="left"/>
      <protection locked="0"/>
    </xf>
    <xf numFmtId="2" fontId="55" fillId="0" borderId="0" xfId="0" applyNumberFormat="1" applyFont="1" applyFill="1" applyBorder="1" applyAlignment="1" applyProtection="1">
      <alignment/>
      <protection locked="0"/>
    </xf>
    <xf numFmtId="2" fontId="55" fillId="0" borderId="0" xfId="0" applyNumberFormat="1" applyFont="1" applyFill="1" applyBorder="1" applyAlignment="1" applyProtection="1">
      <alignment horizontal="center"/>
      <protection locked="0"/>
    </xf>
    <xf numFmtId="0" fontId="56" fillId="24" borderId="0" xfId="0" applyFont="1" applyFill="1" applyBorder="1" applyAlignment="1" applyProtection="1">
      <alignment horizontal="left"/>
      <protection locked="0"/>
    </xf>
    <xf numFmtId="0" fontId="55" fillId="0" borderId="0" xfId="52" applyNumberFormat="1" applyFont="1" applyFill="1" applyBorder="1" applyAlignment="1" applyProtection="1">
      <alignment/>
      <protection locked="0"/>
    </xf>
    <xf numFmtId="0" fontId="55" fillId="0" borderId="0" xfId="0" applyFont="1" applyFill="1" applyBorder="1" applyAlignment="1" applyProtection="1">
      <alignment/>
      <protection locked="0"/>
    </xf>
    <xf numFmtId="0" fontId="56" fillId="0" borderId="0" xfId="0" applyFont="1" applyFill="1" applyBorder="1" applyAlignment="1" applyProtection="1">
      <alignment horizontal="left"/>
      <protection locked="0"/>
    </xf>
    <xf numFmtId="0" fontId="21" fillId="24" borderId="0" xfId="0" applyFont="1" applyFill="1" applyAlignment="1" applyProtection="1">
      <alignment horizontal="left" wrapText="1"/>
      <protection locked="0"/>
    </xf>
    <xf numFmtId="0" fontId="0" fillId="0" borderId="0" xfId="0" applyFill="1" applyBorder="1" applyAlignment="1" applyProtection="1">
      <alignment vertical="top" wrapText="1"/>
      <protection hidden="1"/>
    </xf>
    <xf numFmtId="0" fontId="0" fillId="0" borderId="0" xfId="0" applyFill="1" applyBorder="1" applyAlignment="1">
      <alignment vertical="top" wrapText="1"/>
    </xf>
    <xf numFmtId="0" fontId="35" fillId="0" borderId="0" xfId="68" applyFont="1" applyFill="1" applyBorder="1" applyAlignment="1" applyProtection="1">
      <alignment vertical="top" wrapText="1"/>
      <protection hidden="1"/>
    </xf>
    <xf numFmtId="0" fontId="0" fillId="0" borderId="0" xfId="0" applyFill="1" applyBorder="1" applyAlignment="1" applyProtection="1">
      <alignment/>
      <protection hidden="1"/>
    </xf>
    <xf numFmtId="2" fontId="28" fillId="0" borderId="0" xfId="68" applyNumberFormat="1" applyFont="1" applyFill="1" applyBorder="1" applyAlignment="1" applyProtection="1">
      <alignment horizontal="left"/>
      <protection hidden="1"/>
    </xf>
    <xf numFmtId="0" fontId="28" fillId="0" borderId="0" xfId="68" applyFont="1" applyFill="1" applyBorder="1" applyAlignment="1" applyProtection="1">
      <alignment horizontal="left"/>
      <protection hidden="1"/>
    </xf>
    <xf numFmtId="0" fontId="33" fillId="0" borderId="0" xfId="68" applyFont="1" applyFill="1" applyBorder="1" applyProtection="1">
      <alignment/>
      <protection hidden="1"/>
    </xf>
    <xf numFmtId="0" fontId="21" fillId="0" borderId="0" xfId="0" applyFont="1" applyAlignment="1">
      <alignment/>
    </xf>
    <xf numFmtId="10" fontId="22" fillId="7" borderId="28" xfId="69" applyNumberFormat="1" applyFont="1" applyFill="1" applyBorder="1" applyAlignment="1" applyProtection="1">
      <alignment horizontal="right"/>
      <protection hidden="1"/>
    </xf>
    <xf numFmtId="10" fontId="22" fillId="7" borderId="32" xfId="69" applyNumberFormat="1" applyFont="1" applyFill="1" applyBorder="1" applyAlignment="1" applyProtection="1">
      <alignment horizontal="right"/>
      <protection hidden="1"/>
    </xf>
    <xf numFmtId="4" fontId="22" fillId="24" borderId="0" xfId="0" applyNumberFormat="1" applyFont="1" applyFill="1" applyBorder="1" applyAlignment="1" applyProtection="1">
      <alignment horizontal="right"/>
      <protection hidden="1"/>
    </xf>
    <xf numFmtId="0" fontId="22" fillId="0" borderId="0" xfId="0" applyFont="1" applyAlignment="1">
      <alignment/>
    </xf>
    <xf numFmtId="0" fontId="21" fillId="24" borderId="0" xfId="0" applyFont="1" applyFill="1" applyAlignment="1" applyProtection="1">
      <alignment/>
      <protection hidden="1"/>
    </xf>
    <xf numFmtId="0" fontId="22" fillId="24" borderId="0" xfId="0" applyFont="1" applyFill="1" applyAlignment="1" applyProtection="1">
      <alignment/>
      <protection hidden="1"/>
    </xf>
    <xf numFmtId="194" fontId="21" fillId="7" borderId="12" xfId="0" applyNumberFormat="1" applyFont="1" applyFill="1" applyBorder="1" applyAlignment="1" applyProtection="1">
      <alignment/>
      <protection hidden="1"/>
    </xf>
    <xf numFmtId="0" fontId="21" fillId="0" borderId="0" xfId="0" applyFont="1" applyBorder="1" applyAlignment="1" applyProtection="1">
      <alignment horizontal="left" wrapText="1"/>
      <protection hidden="1"/>
    </xf>
    <xf numFmtId="49" fontId="21" fillId="0" borderId="0" xfId="0" applyNumberFormat="1" applyFont="1" applyFill="1" applyBorder="1" applyAlignment="1" applyProtection="1">
      <alignment horizontal="left" vertical="top" wrapText="1"/>
      <protection hidden="1"/>
    </xf>
    <xf numFmtId="0" fontId="21" fillId="0" borderId="0" xfId="0" applyFont="1" applyAlignment="1" applyProtection="1">
      <alignment/>
      <protection hidden="1"/>
    </xf>
    <xf numFmtId="0" fontId="2" fillId="11" borderId="11" xfId="0" applyFont="1" applyFill="1" applyBorder="1" applyAlignment="1">
      <alignment horizontal="left" vertical="top"/>
    </xf>
    <xf numFmtId="0" fontId="21" fillId="0" borderId="0" xfId="0" applyFont="1" applyBorder="1" applyAlignment="1" applyProtection="1">
      <alignment horizontal="left" wrapText="1"/>
      <protection locked="0"/>
    </xf>
    <xf numFmtId="181" fontId="55" fillId="24" borderId="0" xfId="0" applyNumberFormat="1" applyFont="1" applyFill="1" applyBorder="1" applyAlignment="1" applyProtection="1">
      <alignment horizontal="right"/>
      <protection hidden="1" locked="0"/>
    </xf>
    <xf numFmtId="181" fontId="55" fillId="24" borderId="0" xfId="0" applyNumberFormat="1" applyFont="1" applyFill="1" applyAlignment="1" applyProtection="1">
      <alignment horizontal="right"/>
      <protection hidden="1" locked="0"/>
    </xf>
    <xf numFmtId="0" fontId="55" fillId="0" borderId="0" xfId="0" applyFont="1" applyFill="1" applyBorder="1" applyAlignment="1" applyProtection="1">
      <alignment horizontal="right"/>
      <protection hidden="1" locked="0"/>
    </xf>
    <xf numFmtId="0" fontId="56" fillId="24" borderId="0" xfId="0" applyFont="1" applyFill="1" applyBorder="1" applyAlignment="1" applyProtection="1">
      <alignment horizontal="right"/>
      <protection hidden="1" locked="0"/>
    </xf>
    <xf numFmtId="0" fontId="55" fillId="0" borderId="0" xfId="0" applyFont="1" applyFill="1" applyBorder="1" applyAlignment="1" applyProtection="1">
      <alignment/>
      <protection hidden="1" locked="0"/>
    </xf>
    <xf numFmtId="14" fontId="55" fillId="0" borderId="0" xfId="0" applyNumberFormat="1" applyFont="1" applyFill="1" applyBorder="1" applyAlignment="1" applyProtection="1">
      <alignment horizontal="right"/>
      <protection hidden="1" locked="0"/>
    </xf>
    <xf numFmtId="2" fontId="55" fillId="0" borderId="0" xfId="0" applyNumberFormat="1" applyFont="1" applyFill="1" applyBorder="1" applyAlignment="1" applyProtection="1">
      <alignment horizontal="right"/>
      <protection hidden="1" locked="0"/>
    </xf>
    <xf numFmtId="0" fontId="33" fillId="0" borderId="0" xfId="68" applyFont="1" applyFill="1" applyBorder="1" applyAlignment="1" applyProtection="1">
      <alignment vertical="top"/>
      <protection locked="0"/>
    </xf>
    <xf numFmtId="0" fontId="22" fillId="7" borderId="20" xfId="0" applyFont="1" applyFill="1" applyBorder="1" applyAlignment="1" applyProtection="1">
      <alignment horizontal="left"/>
      <protection hidden="1"/>
    </xf>
    <xf numFmtId="0" fontId="20" fillId="25" borderId="0" xfId="0" applyFont="1" applyFill="1" applyAlignment="1" applyProtection="1">
      <alignment horizontal="left"/>
      <protection hidden="1"/>
    </xf>
    <xf numFmtId="0" fontId="50" fillId="24" borderId="0" xfId="0" applyFont="1" applyFill="1" applyAlignment="1" applyProtection="1">
      <alignment horizontal="center" vertical="center"/>
      <protection hidden="1"/>
    </xf>
    <xf numFmtId="0" fontId="33" fillId="7" borderId="15" xfId="0" applyFont="1" applyFill="1" applyBorder="1" applyAlignment="1" applyProtection="1">
      <alignment horizontal="left"/>
      <protection hidden="1"/>
    </xf>
    <xf numFmtId="194" fontId="21" fillId="19" borderId="17" xfId="0" applyNumberFormat="1" applyFont="1" applyFill="1" applyBorder="1" applyAlignment="1" applyProtection="1">
      <alignment horizontal="right" vertical="center"/>
      <protection hidden="1"/>
    </xf>
    <xf numFmtId="0" fontId="0" fillId="19" borderId="25" xfId="0" applyFill="1" applyBorder="1" applyAlignment="1" applyProtection="1">
      <alignment horizontal="right" vertical="center"/>
      <protection hidden="1"/>
    </xf>
    <xf numFmtId="0" fontId="22" fillId="0" borderId="0" xfId="0" applyFont="1" applyFill="1" applyAlignment="1" applyProtection="1">
      <alignment horizontal="left" wrapText="1"/>
      <protection hidden="1"/>
    </xf>
    <xf numFmtId="0" fontId="25" fillId="7" borderId="15" xfId="0" applyFont="1" applyFill="1" applyBorder="1" applyAlignment="1" applyProtection="1">
      <alignment horizontal="center" vertical="center" wrapText="1"/>
      <protection hidden="1"/>
    </xf>
    <xf numFmtId="0" fontId="22" fillId="0" borderId="0" xfId="0" applyFont="1" applyFill="1" applyAlignment="1" applyProtection="1">
      <alignment horizontal="justify"/>
      <protection hidden="1"/>
    </xf>
    <xf numFmtId="0" fontId="0" fillId="0" borderId="0" xfId="0" applyFill="1" applyAlignment="1" applyProtection="1">
      <alignment/>
      <protection hidden="1"/>
    </xf>
    <xf numFmtId="0" fontId="0" fillId="7" borderId="0" xfId="0" applyFill="1" applyBorder="1" applyAlignment="1" applyProtection="1">
      <alignment vertical="top" wrapText="1"/>
      <protection hidden="1"/>
    </xf>
    <xf numFmtId="0" fontId="0" fillId="7" borderId="34" xfId="0" applyFill="1" applyBorder="1" applyAlignment="1" applyProtection="1">
      <alignment vertical="top" wrapText="1"/>
      <protection hidden="1"/>
    </xf>
    <xf numFmtId="0" fontId="0" fillId="7" borderId="35" xfId="0" applyFill="1" applyBorder="1" applyAlignment="1" applyProtection="1">
      <alignment vertical="top" wrapText="1"/>
      <protection hidden="1"/>
    </xf>
    <xf numFmtId="0" fontId="0" fillId="0" borderId="36" xfId="0" applyBorder="1" applyAlignment="1" applyProtection="1">
      <alignment wrapText="1"/>
      <protection hidden="1"/>
    </xf>
    <xf numFmtId="0" fontId="22" fillId="7" borderId="20" xfId="0" applyFont="1" applyFill="1" applyBorder="1" applyAlignment="1" applyProtection="1">
      <alignment/>
      <protection hidden="1"/>
    </xf>
    <xf numFmtId="0" fontId="0" fillId="7" borderId="21" xfId="0" applyFill="1" applyBorder="1" applyAlignment="1" applyProtection="1">
      <alignment/>
      <protection hidden="1"/>
    </xf>
    <xf numFmtId="0" fontId="0" fillId="0" borderId="22" xfId="0" applyBorder="1" applyAlignment="1" applyProtection="1">
      <alignment/>
      <protection hidden="1"/>
    </xf>
    <xf numFmtId="0" fontId="0" fillId="0" borderId="37" xfId="0" applyBorder="1" applyAlignment="1" applyProtection="1">
      <alignment wrapText="1"/>
      <protection hidden="1"/>
    </xf>
    <xf numFmtId="0" fontId="0" fillId="7" borderId="38" xfId="0" applyFill="1" applyBorder="1" applyAlignment="1" applyProtection="1">
      <alignment vertical="top" wrapText="1"/>
      <protection hidden="1"/>
    </xf>
    <xf numFmtId="0" fontId="0" fillId="0" borderId="39" xfId="0" applyBorder="1" applyAlignment="1" applyProtection="1">
      <alignment wrapText="1"/>
      <protection hidden="1"/>
    </xf>
    <xf numFmtId="0" fontId="0" fillId="7" borderId="38" xfId="0" applyNumberFormat="1" applyFill="1" applyBorder="1" applyAlignment="1" applyProtection="1">
      <alignment vertical="top" wrapText="1"/>
      <protection hidden="1"/>
    </xf>
    <xf numFmtId="0" fontId="0" fillId="7" borderId="0" xfId="0" applyNumberFormat="1" applyFill="1" applyBorder="1" applyAlignment="1" applyProtection="1">
      <alignment vertical="top" wrapText="1"/>
      <protection hidden="1"/>
    </xf>
    <xf numFmtId="0" fontId="20" fillId="26" borderId="0" xfId="0" applyFont="1" applyFill="1" applyAlignment="1">
      <alignment horizontal="center"/>
    </xf>
    <xf numFmtId="0" fontId="0" fillId="26" borderId="0" xfId="0" applyFill="1" applyAlignment="1">
      <alignment horizontal="center"/>
    </xf>
    <xf numFmtId="0" fontId="21" fillId="0" borderId="0" xfId="0" applyFont="1" applyAlignment="1">
      <alignment wrapText="1"/>
    </xf>
    <xf numFmtId="0" fontId="0" fillId="0" borderId="0" xfId="0" applyAlignment="1">
      <alignment wrapText="1"/>
    </xf>
    <xf numFmtId="0" fontId="34" fillId="0" borderId="0" xfId="0" applyFont="1" applyAlignment="1">
      <alignment vertical="top" wrapText="1"/>
    </xf>
    <xf numFmtId="0" fontId="61" fillId="0" borderId="0" xfId="0" applyFont="1" applyAlignment="1">
      <alignment vertical="top" wrapText="1"/>
    </xf>
    <xf numFmtId="0" fontId="21" fillId="0" borderId="0" xfId="0" applyFont="1" applyFill="1" applyBorder="1" applyAlignment="1" applyProtection="1">
      <alignment horizontal="left" wrapText="1"/>
      <protection hidden="1"/>
    </xf>
    <xf numFmtId="0" fontId="22" fillId="7" borderId="20" xfId="0" applyFont="1" applyFill="1" applyBorder="1" applyAlignment="1" applyProtection="1">
      <alignment vertical="center"/>
      <protection hidden="1"/>
    </xf>
    <xf numFmtId="0" fontId="0" fillId="7" borderId="22" xfId="0" applyFill="1" applyBorder="1" applyAlignment="1" applyProtection="1">
      <alignment/>
      <protection hidden="1"/>
    </xf>
    <xf numFmtId="0" fontId="20" fillId="25" borderId="0" xfId="0" applyFont="1" applyFill="1" applyAlignment="1" applyProtection="1">
      <alignment/>
      <protection hidden="1"/>
    </xf>
    <xf numFmtId="0" fontId="0" fillId="25" borderId="0" xfId="0" applyFill="1" applyAlignment="1" applyProtection="1">
      <alignment/>
      <protection hidden="1"/>
    </xf>
    <xf numFmtId="190" fontId="21" fillId="7" borderId="20" xfId="69" applyNumberFormat="1" applyFont="1" applyFill="1" applyBorder="1" applyAlignment="1" applyProtection="1">
      <alignment horizontal="left"/>
      <protection hidden="1"/>
    </xf>
    <xf numFmtId="190" fontId="0" fillId="7" borderId="21" xfId="69" applyNumberFormat="1" applyFont="1" applyFill="1" applyBorder="1" applyAlignment="1" applyProtection="1">
      <alignment horizontal="left"/>
      <protection hidden="1"/>
    </xf>
    <xf numFmtId="190" fontId="0" fillId="7" borderId="22" xfId="69" applyNumberFormat="1" applyFont="1" applyFill="1" applyBorder="1" applyAlignment="1" applyProtection="1">
      <alignment horizontal="left"/>
      <protection hidden="1"/>
    </xf>
    <xf numFmtId="0" fontId="37" fillId="24" borderId="0" xfId="0" applyFont="1" applyFill="1" applyBorder="1" applyAlignment="1" applyProtection="1">
      <alignment horizontal="right" vertical="center"/>
      <protection hidden="1"/>
    </xf>
    <xf numFmtId="0" fontId="38" fillId="24" borderId="0" xfId="0" applyFont="1" applyFill="1" applyAlignment="1" applyProtection="1">
      <alignment horizontal="right" vertical="center"/>
      <protection hidden="1"/>
    </xf>
    <xf numFmtId="0" fontId="21" fillId="24" borderId="0" xfId="0" applyFont="1" applyFill="1" applyBorder="1" applyAlignment="1" applyProtection="1" quotePrefix="1">
      <alignment horizontal="left" vertical="center"/>
      <protection hidden="1"/>
    </xf>
    <xf numFmtId="0" fontId="0" fillId="24" borderId="0" xfId="0" applyFill="1" applyAlignment="1" applyProtection="1">
      <alignment horizontal="left" vertical="center"/>
      <protection hidden="1"/>
    </xf>
    <xf numFmtId="0" fontId="25" fillId="24" borderId="15" xfId="0" applyFont="1" applyFill="1" applyBorder="1" applyAlignment="1" applyProtection="1">
      <alignment/>
      <protection locked="0"/>
    </xf>
    <xf numFmtId="0" fontId="21" fillId="24" borderId="0" xfId="0" applyFont="1" applyFill="1" applyAlignment="1" applyProtection="1">
      <alignment horizontal="justify"/>
      <protection hidden="1"/>
    </xf>
    <xf numFmtId="0" fontId="0" fillId="24" borderId="0" xfId="0" applyFill="1" applyAlignment="1" applyProtection="1">
      <alignment/>
      <protection hidden="1"/>
    </xf>
    <xf numFmtId="0" fontId="22" fillId="7" borderId="40" xfId="0" applyNumberFormat="1" applyFont="1" applyFill="1" applyBorder="1" applyAlignment="1" applyProtection="1">
      <alignment vertical="top" wrapText="1"/>
      <protection hidden="1"/>
    </xf>
    <xf numFmtId="0" fontId="0" fillId="7" borderId="41" xfId="0" applyNumberFormat="1" applyFill="1" applyBorder="1" applyAlignment="1" applyProtection="1">
      <alignment vertical="top" wrapText="1"/>
      <protection hidden="1"/>
    </xf>
    <xf numFmtId="4" fontId="22" fillId="7" borderId="20" xfId="0" applyNumberFormat="1" applyFont="1" applyFill="1" applyBorder="1" applyAlignment="1" applyProtection="1">
      <alignment horizontal="center" vertical="center"/>
      <protection hidden="1"/>
    </xf>
    <xf numFmtId="4" fontId="22" fillId="7" borderId="22" xfId="0" applyNumberFormat="1" applyFont="1" applyFill="1" applyBorder="1" applyAlignment="1" applyProtection="1">
      <alignment horizontal="center" vertical="center"/>
      <protection hidden="1"/>
    </xf>
    <xf numFmtId="0" fontId="25" fillId="7" borderId="15" xfId="0" applyFont="1" applyFill="1" applyBorder="1" applyAlignment="1" applyProtection="1">
      <alignment horizontal="left" vertical="center"/>
      <protection hidden="1"/>
    </xf>
    <xf numFmtId="4" fontId="22" fillId="7" borderId="20" xfId="0" applyNumberFormat="1" applyFont="1" applyFill="1" applyBorder="1" applyAlignment="1" applyProtection="1">
      <alignment horizontal="center"/>
      <protection hidden="1"/>
    </xf>
    <xf numFmtId="4" fontId="22" fillId="7" borderId="22"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58" fillId="0" borderId="0" xfId="0" applyFont="1" applyFill="1" applyBorder="1" applyAlignment="1" applyProtection="1">
      <alignment/>
      <protection hidden="1"/>
    </xf>
    <xf numFmtId="0" fontId="21"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2" fillId="7" borderId="24" xfId="0" applyFont="1" applyFill="1" applyBorder="1" applyAlignment="1" applyProtection="1">
      <alignment/>
      <protection hidden="1"/>
    </xf>
    <xf numFmtId="0" fontId="0" fillId="7" borderId="42" xfId="0" applyFill="1" applyBorder="1" applyAlignment="1" applyProtection="1">
      <alignment/>
      <protection hidden="1"/>
    </xf>
    <xf numFmtId="0" fontId="0" fillId="7" borderId="23" xfId="0" applyFill="1" applyBorder="1" applyAlignment="1" applyProtection="1">
      <alignment/>
      <protection hidden="1"/>
    </xf>
    <xf numFmtId="0" fontId="20" fillId="7" borderId="24" xfId="0" applyFont="1" applyFill="1" applyBorder="1" applyAlignment="1" applyProtection="1">
      <alignment/>
      <protection hidden="1"/>
    </xf>
    <xf numFmtId="0" fontId="22" fillId="24" borderId="0" xfId="0" applyFont="1" applyFill="1" applyBorder="1" applyAlignment="1" applyProtection="1">
      <alignment horizontal="left"/>
      <protection hidden="1"/>
    </xf>
    <xf numFmtId="0" fontId="34" fillId="0" borderId="0" xfId="0" applyFont="1" applyFill="1" applyBorder="1" applyAlignment="1" applyProtection="1">
      <alignment/>
      <protection hidden="1"/>
    </xf>
    <xf numFmtId="0" fontId="59" fillId="0" borderId="0" xfId="0" applyFont="1" applyFill="1" applyBorder="1" applyAlignment="1" applyProtection="1">
      <alignment/>
      <protection hidden="1"/>
    </xf>
    <xf numFmtId="0" fontId="21" fillId="7" borderId="24" xfId="0" applyFont="1" applyFill="1" applyBorder="1" applyAlignment="1" applyProtection="1">
      <alignment horizontal="left"/>
      <protection hidden="1"/>
    </xf>
    <xf numFmtId="0" fontId="0" fillId="7" borderId="42" xfId="0" applyFont="1" applyFill="1" applyBorder="1" applyAlignment="1" applyProtection="1">
      <alignment horizontal="left"/>
      <protection hidden="1"/>
    </xf>
    <xf numFmtId="0" fontId="0" fillId="7" borderId="23" xfId="0" applyFont="1" applyFill="1" applyBorder="1" applyAlignment="1" applyProtection="1">
      <alignment horizontal="left"/>
      <protection hidden="1"/>
    </xf>
    <xf numFmtId="0" fontId="21" fillId="7" borderId="15" xfId="0" applyFont="1" applyFill="1" applyBorder="1" applyAlignment="1" applyProtection="1">
      <alignment/>
      <protection hidden="1"/>
    </xf>
    <xf numFmtId="0" fontId="39" fillId="0" borderId="0" xfId="0" applyFont="1" applyFill="1" applyAlignment="1" applyProtection="1">
      <alignment horizontal="center"/>
      <protection hidden="1"/>
    </xf>
    <xf numFmtId="0" fontId="22" fillId="0" borderId="0" xfId="0" applyFont="1" applyFill="1" applyBorder="1" applyAlignment="1" applyProtection="1">
      <alignment horizontal="left" wrapText="1"/>
      <protection hidden="1"/>
    </xf>
    <xf numFmtId="0" fontId="0" fillId="7" borderId="21"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28" fillId="7" borderId="20" xfId="0" applyFont="1" applyFill="1" applyBorder="1" applyAlignment="1" applyProtection="1">
      <alignment horizontal="left"/>
      <protection hidden="1"/>
    </xf>
    <xf numFmtId="0" fontId="28" fillId="7" borderId="21" xfId="0" applyFont="1" applyFill="1" applyBorder="1" applyAlignment="1" applyProtection="1">
      <alignment horizontal="left"/>
      <protection hidden="1"/>
    </xf>
    <xf numFmtId="0" fontId="28" fillId="7" borderId="22" xfId="0" applyFont="1" applyFill="1" applyBorder="1" applyAlignment="1" applyProtection="1">
      <alignment horizontal="lef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0" borderId="0" xfId="0" applyFont="1" applyFill="1" applyAlignment="1" applyProtection="1">
      <alignment/>
      <protection hidden="1"/>
    </xf>
    <xf numFmtId="0" fontId="48" fillId="0" borderId="0" xfId="0" applyFont="1" applyFill="1" applyAlignment="1" applyProtection="1">
      <alignment/>
      <protection hidden="1"/>
    </xf>
    <xf numFmtId="0" fontId="21" fillId="24" borderId="0" xfId="0" applyFont="1" applyFill="1" applyBorder="1" applyAlignment="1" applyProtection="1">
      <alignment horizontal="center"/>
      <protection hidden="1"/>
    </xf>
    <xf numFmtId="0" fontId="21" fillId="7" borderId="15" xfId="0" applyFont="1" applyFill="1" applyBorder="1" applyAlignment="1" applyProtection="1">
      <alignment horizontal="left"/>
      <protection hidden="1"/>
    </xf>
    <xf numFmtId="0" fontId="33" fillId="0" borderId="0" xfId="0" applyNumberFormat="1" applyFont="1" applyFill="1" applyAlignment="1" applyProtection="1">
      <alignment horizontal="left" vertical="top" wrapText="1"/>
      <protection hidden="1"/>
    </xf>
    <xf numFmtId="0" fontId="20" fillId="25" borderId="0" xfId="0" applyFont="1" applyFill="1" applyAlignment="1" applyProtection="1">
      <alignment horizontal="left" wrapText="1"/>
      <protection hidden="1"/>
    </xf>
    <xf numFmtId="0" fontId="23" fillId="25" borderId="0" xfId="0" applyFont="1" applyFill="1" applyAlignment="1" applyProtection="1">
      <alignment horizontal="left" wrapText="1"/>
      <protection hidden="1"/>
    </xf>
    <xf numFmtId="0" fontId="0" fillId="25" borderId="0" xfId="0" applyFill="1" applyAlignment="1" applyProtection="1">
      <alignment wrapText="1"/>
      <protection hidden="1"/>
    </xf>
    <xf numFmtId="0" fontId="20" fillId="25" borderId="0" xfId="0" applyFont="1" applyFill="1" applyAlignment="1" applyProtection="1">
      <alignment horizontal="center" wrapText="1"/>
      <protection hidden="1"/>
    </xf>
    <xf numFmtId="0" fontId="21" fillId="24" borderId="0" xfId="0" applyFont="1" applyFill="1" applyAlignment="1" applyProtection="1">
      <alignment/>
      <protection hidden="1"/>
    </xf>
    <xf numFmtId="0" fontId="0" fillId="7" borderId="15" xfId="0" applyFont="1" applyFill="1" applyBorder="1" applyAlignment="1" applyProtection="1">
      <alignment/>
      <protection hidden="1"/>
    </xf>
    <xf numFmtId="0" fontId="21" fillId="0" borderId="0" xfId="0" applyFont="1" applyFill="1" applyAlignment="1" applyProtection="1">
      <alignment horizontal="left" vertical="top" wrapText="1"/>
      <protection hidden="1"/>
    </xf>
    <xf numFmtId="0" fontId="0" fillId="0" borderId="0" xfId="0" applyAlignment="1">
      <alignment horizontal="left" vertical="top" wrapText="1"/>
    </xf>
    <xf numFmtId="0" fontId="25" fillId="7" borderId="24" xfId="0" applyFont="1" applyFill="1" applyBorder="1" applyAlignment="1" applyProtection="1">
      <alignment horizontal="center" vertical="center" wrapText="1"/>
      <protection hidden="1"/>
    </xf>
    <xf numFmtId="0" fontId="25" fillId="7" borderId="23" xfId="0" applyFont="1" applyFill="1" applyBorder="1" applyAlignment="1" applyProtection="1">
      <alignment horizontal="center" vertical="center" wrapText="1"/>
      <protection hidden="1"/>
    </xf>
    <xf numFmtId="0" fontId="25" fillId="7" borderId="42" xfId="0" applyFont="1"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22" fillId="24" borderId="0" xfId="0" applyFont="1" applyFill="1" applyBorder="1" applyAlignment="1" applyProtection="1">
      <alignment wrapText="1"/>
      <protection hidden="1"/>
    </xf>
    <xf numFmtId="0" fontId="2" fillId="24" borderId="0" xfId="0" applyFont="1" applyFill="1" applyBorder="1" applyAlignment="1" applyProtection="1">
      <alignment/>
      <protection hidden="1"/>
    </xf>
    <xf numFmtId="0" fontId="25" fillId="7" borderId="17"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54" fillId="24" borderId="0" xfId="0" applyFont="1" applyFill="1" applyAlignment="1" applyProtection="1">
      <alignment horizontal="left" vertical="center"/>
      <protection hidden="1"/>
    </xf>
    <xf numFmtId="0" fontId="21" fillId="24" borderId="0" xfId="0" applyFont="1" applyFill="1" applyAlignment="1" applyProtection="1">
      <alignment horizontal="left" vertical="top" wrapText="1"/>
      <protection hidden="1"/>
    </xf>
    <xf numFmtId="0" fontId="51" fillId="0" borderId="0" xfId="0" applyFont="1" applyFill="1" applyAlignment="1" applyProtection="1">
      <alignment/>
      <protection hidden="1"/>
    </xf>
    <xf numFmtId="0" fontId="33" fillId="0" borderId="0" xfId="0" applyFont="1" applyFill="1" applyAlignment="1" applyProtection="1">
      <alignment horizontal="left" wrapText="1"/>
      <protection hidden="1"/>
    </xf>
    <xf numFmtId="0" fontId="21" fillId="7" borderId="42"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30" fillId="24" borderId="0" xfId="0" applyFont="1" applyFill="1" applyAlignment="1" applyProtection="1">
      <alignment horizontal="left" wrapText="1"/>
      <protection hidden="1"/>
    </xf>
    <xf numFmtId="0" fontId="28" fillId="0" borderId="0" xfId="0" applyFont="1" applyFill="1" applyAlignment="1" applyProtection="1">
      <alignment/>
      <protection hidden="1"/>
    </xf>
    <xf numFmtId="0" fontId="46" fillId="0" borderId="0" xfId="0" applyFont="1" applyFill="1" applyAlignment="1" applyProtection="1">
      <alignment/>
      <protection hidden="1"/>
    </xf>
    <xf numFmtId="0" fontId="22" fillId="0" borderId="0" xfId="0" applyFont="1" applyFill="1" applyBorder="1" applyAlignment="1" applyProtection="1">
      <alignment horizontal="left"/>
      <protection hidden="1"/>
    </xf>
    <xf numFmtId="0" fontId="0" fillId="0" borderId="0" xfId="0" applyFill="1" applyAlignment="1" applyProtection="1">
      <alignment horizontal="left"/>
      <protection hidden="1"/>
    </xf>
    <xf numFmtId="0" fontId="21" fillId="7" borderId="24" xfId="0" applyFont="1" applyFill="1" applyBorder="1" applyAlignment="1" applyProtection="1">
      <alignment horizontal="center" vertical="center" wrapText="1"/>
      <protection hidden="1"/>
    </xf>
    <xf numFmtId="0" fontId="21" fillId="0" borderId="0" xfId="0" applyFont="1" applyFill="1" applyBorder="1" applyAlignment="1" applyProtection="1">
      <alignment wrapText="1"/>
      <protection locked="0"/>
    </xf>
    <xf numFmtId="0" fontId="0" fillId="0" borderId="0" xfId="0" applyAlignment="1" applyProtection="1">
      <alignment wrapText="1"/>
      <protection locked="0"/>
    </xf>
    <xf numFmtId="0" fontId="21" fillId="0" borderId="0" xfId="0" applyFont="1" applyBorder="1" applyAlignment="1" applyProtection="1">
      <alignment horizontal="left" wrapText="1"/>
      <protection locked="0"/>
    </xf>
    <xf numFmtId="49" fontId="21" fillId="0" borderId="0" xfId="0" applyNumberFormat="1" applyFont="1" applyAlignment="1" applyProtection="1">
      <alignment wrapText="1"/>
      <protection hidden="1"/>
    </xf>
    <xf numFmtId="49" fontId="0" fillId="0" borderId="0" xfId="0" applyNumberFormat="1" applyAlignment="1" applyProtection="1">
      <alignment wrapText="1"/>
      <protection hidden="1"/>
    </xf>
    <xf numFmtId="4" fontId="22" fillId="7" borderId="21" xfId="0" applyNumberFormat="1" applyFont="1" applyFill="1" applyBorder="1" applyAlignment="1" applyProtection="1">
      <alignment horizontal="left"/>
      <protection hidden="1"/>
    </xf>
    <xf numFmtId="4" fontId="22" fillId="7" borderId="22" xfId="0" applyNumberFormat="1" applyFont="1" applyFill="1" applyBorder="1" applyAlignment="1" applyProtection="1">
      <alignment horizontal="left"/>
      <protection hidden="1"/>
    </xf>
    <xf numFmtId="0" fontId="21" fillId="25" borderId="0" xfId="0" applyFont="1" applyFill="1" applyBorder="1" applyAlignment="1" applyProtection="1">
      <alignment horizontal="left" vertical="center"/>
      <protection hidden="1"/>
    </xf>
    <xf numFmtId="0" fontId="21" fillId="25" borderId="30" xfId="0" applyFont="1" applyFill="1" applyBorder="1" applyAlignment="1" applyProtection="1">
      <alignment horizontal="left" vertical="center"/>
      <protection hidden="1"/>
    </xf>
    <xf numFmtId="0" fontId="21" fillId="0" borderId="31"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32" xfId="0" applyFont="1" applyFill="1" applyBorder="1" applyAlignment="1" applyProtection="1">
      <alignment horizontal="left" vertical="top" wrapText="1"/>
      <protection hidden="1"/>
    </xf>
    <xf numFmtId="0" fontId="22" fillId="25" borderId="43" xfId="0" applyFont="1" applyFill="1" applyBorder="1" applyAlignment="1" applyProtection="1">
      <alignment horizontal="left"/>
      <protection hidden="1"/>
    </xf>
    <xf numFmtId="0" fontId="22" fillId="25" borderId="35" xfId="0" applyFont="1" applyFill="1" applyBorder="1" applyAlignment="1" applyProtection="1">
      <alignment horizontal="left"/>
      <protection hidden="1"/>
    </xf>
    <xf numFmtId="0" fontId="22" fillId="25" borderId="30" xfId="0" applyFont="1" applyFill="1" applyBorder="1" applyAlignment="1" applyProtection="1">
      <alignment horizontal="left"/>
      <protection hidden="1"/>
    </xf>
    <xf numFmtId="0" fontId="22" fillId="7" borderId="20" xfId="0" applyFont="1" applyFill="1" applyBorder="1" applyAlignment="1" applyProtection="1">
      <alignment horizontal="left" vertical="center"/>
      <protection hidden="1"/>
    </xf>
    <xf numFmtId="0" fontId="22" fillId="7" borderId="21" xfId="0" applyFont="1" applyFill="1" applyBorder="1" applyAlignment="1" applyProtection="1">
      <alignment horizontal="left" vertical="center"/>
      <protection hidden="1"/>
    </xf>
    <xf numFmtId="0" fontId="22" fillId="7" borderId="22" xfId="0" applyFont="1" applyFill="1" applyBorder="1" applyAlignment="1" applyProtection="1">
      <alignment horizontal="left" vertical="center"/>
      <protection hidden="1"/>
    </xf>
    <xf numFmtId="0" fontId="22" fillId="25" borderId="29" xfId="0" applyFont="1" applyFill="1" applyBorder="1" applyAlignment="1" applyProtection="1">
      <alignment horizontal="left"/>
      <protection hidden="1"/>
    </xf>
    <xf numFmtId="0" fontId="22" fillId="25" borderId="0" xfId="0" applyFont="1" applyFill="1" applyBorder="1" applyAlignment="1" applyProtection="1">
      <alignment horizontal="left"/>
      <protection hidden="1"/>
    </xf>
    <xf numFmtId="0" fontId="22" fillId="7" borderId="33" xfId="0" applyFont="1" applyFill="1" applyBorder="1" applyAlignment="1" applyProtection="1">
      <alignment vertical="center"/>
      <protection hidden="1"/>
    </xf>
    <xf numFmtId="0" fontId="21" fillId="25" borderId="0" xfId="0" applyFont="1" applyFill="1" applyBorder="1" applyAlignment="1" applyProtection="1">
      <alignment horizontal="left" vertical="center" wrapText="1"/>
      <protection hidden="1"/>
    </xf>
    <xf numFmtId="0" fontId="21" fillId="25" borderId="30" xfId="0" applyFont="1" applyFill="1" applyBorder="1" applyAlignment="1" applyProtection="1">
      <alignment horizontal="left" vertical="center" wrapText="1"/>
      <protection hidden="1"/>
    </xf>
    <xf numFmtId="0" fontId="21" fillId="25" borderId="44" xfId="0" applyFont="1" applyFill="1" applyBorder="1" applyAlignment="1" applyProtection="1">
      <alignment horizontal="center" vertical="center"/>
      <protection hidden="1"/>
    </xf>
    <xf numFmtId="0" fontId="0" fillId="25" borderId="44" xfId="0" applyFill="1" applyBorder="1" applyAlignment="1" applyProtection="1">
      <alignment horizontal="center" vertical="center"/>
      <protection hidden="1"/>
    </xf>
    <xf numFmtId="0" fontId="21" fillId="25" borderId="25" xfId="0" applyFont="1" applyFill="1" applyBorder="1" applyAlignment="1" applyProtection="1">
      <alignment horizontal="center" vertical="center"/>
      <protection hidden="1"/>
    </xf>
    <xf numFmtId="0" fontId="21" fillId="25" borderId="29" xfId="0" applyFont="1" applyFill="1" applyBorder="1" applyAlignment="1" applyProtection="1">
      <alignment horizontal="left" vertical="center" wrapText="1"/>
      <protection hidden="1"/>
    </xf>
    <xf numFmtId="0" fontId="21" fillId="25" borderId="31" xfId="0" applyFont="1" applyFill="1" applyBorder="1" applyAlignment="1" applyProtection="1">
      <alignment horizontal="left" vertical="center" wrapText="1"/>
      <protection hidden="1"/>
    </xf>
    <xf numFmtId="0" fontId="21" fillId="25" borderId="19" xfId="0" applyFont="1" applyFill="1" applyBorder="1" applyAlignment="1" applyProtection="1">
      <alignment horizontal="left" vertical="center" wrapText="1"/>
      <protection hidden="1"/>
    </xf>
    <xf numFmtId="0" fontId="21" fillId="25" borderId="32" xfId="0" applyFont="1" applyFill="1" applyBorder="1" applyAlignment="1" applyProtection="1">
      <alignment horizontal="left" vertical="center" wrapText="1"/>
      <protection hidden="1"/>
    </xf>
    <xf numFmtId="0" fontId="21" fillId="0" borderId="26" xfId="0" applyFont="1" applyBorder="1" applyAlignment="1" applyProtection="1">
      <alignment horizontal="left" vertical="top" wrapText="1"/>
      <protection hidden="1"/>
    </xf>
    <xf numFmtId="0" fontId="21" fillId="0" borderId="27" xfId="0" applyFont="1" applyBorder="1" applyAlignment="1" applyProtection="1">
      <alignment horizontal="left" vertical="top" wrapText="1"/>
      <protection hidden="1"/>
    </xf>
    <xf numFmtId="0" fontId="21" fillId="0" borderId="28" xfId="0" applyFont="1" applyBorder="1" applyAlignment="1" applyProtection="1">
      <alignment horizontal="left" vertical="top" wrapText="1"/>
      <protection hidden="1"/>
    </xf>
    <xf numFmtId="0" fontId="21" fillId="0" borderId="29"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32" xfId="0" applyFont="1" applyBorder="1" applyAlignment="1" applyProtection="1">
      <alignment horizontal="left" vertical="top" wrapText="1"/>
      <protection hidden="1"/>
    </xf>
    <xf numFmtId="4" fontId="28" fillId="25" borderId="29" xfId="0" applyNumberFormat="1" applyFont="1" applyFill="1" applyBorder="1" applyAlignment="1" applyProtection="1">
      <alignment horizontal="left" vertical="center" wrapText="1"/>
      <protection hidden="1"/>
    </xf>
    <xf numFmtId="4" fontId="28" fillId="25" borderId="0" xfId="0" applyNumberFormat="1" applyFont="1" applyFill="1" applyBorder="1" applyAlignment="1" applyProtection="1">
      <alignment horizontal="left" vertical="center" wrapText="1"/>
      <protection hidden="1"/>
    </xf>
    <xf numFmtId="4" fontId="28" fillId="25" borderId="30" xfId="0" applyNumberFormat="1" applyFont="1" applyFill="1" applyBorder="1" applyAlignment="1" applyProtection="1">
      <alignment horizontal="left" vertical="center" wrapText="1"/>
      <protection hidden="1"/>
    </xf>
    <xf numFmtId="0" fontId="28" fillId="25" borderId="24" xfId="0" applyFont="1" applyFill="1" applyBorder="1" applyAlignment="1" applyProtection="1">
      <alignment vertical="center" wrapText="1"/>
      <protection hidden="1"/>
    </xf>
    <xf numFmtId="0" fontId="0" fillId="25" borderId="42" xfId="0" applyFill="1" applyBorder="1" applyAlignment="1" applyProtection="1">
      <alignment vertical="center"/>
      <protection hidden="1"/>
    </xf>
    <xf numFmtId="0" fontId="0" fillId="25" borderId="23" xfId="0" applyFill="1" applyBorder="1" applyAlignment="1" applyProtection="1">
      <alignment vertical="center"/>
      <protection hidden="1"/>
    </xf>
    <xf numFmtId="0" fontId="21" fillId="25" borderId="17" xfId="0" applyFont="1" applyFill="1" applyBorder="1" applyAlignment="1" applyProtection="1">
      <alignment horizontal="center" vertical="center"/>
      <protection hidden="1"/>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normálne_Hárok1" xfId="68"/>
    <cellStyle name="Percent" xfId="69"/>
    <cellStyle name="Followed Hyperlink" xfId="70"/>
    <cellStyle name="Poznámka" xfId="71"/>
    <cellStyle name="Prepojená bunka" xfId="72"/>
    <cellStyle name="Propojená buňka" xfId="73"/>
    <cellStyle name="Spolu" xfId="74"/>
    <cellStyle name="Správně" xfId="75"/>
    <cellStyle name="Text upozornění" xfId="76"/>
    <cellStyle name="Text upozornenia" xfId="77"/>
    <cellStyle name="Titul" xfId="78"/>
    <cellStyle name="Vstup" xfId="79"/>
    <cellStyle name="Výpočet" xfId="80"/>
    <cellStyle name="Výstup" xfId="81"/>
    <cellStyle name="Vysvětlující text" xfId="82"/>
    <cellStyle name="Vysvetľujúci text" xfId="83"/>
    <cellStyle name="Zlá" xfId="84"/>
    <cellStyle name="Zvýraznění 1" xfId="85"/>
    <cellStyle name="Zvýraznění 2" xfId="86"/>
    <cellStyle name="Zvýraznění 3" xfId="87"/>
    <cellStyle name="Zvýraznění 4" xfId="88"/>
    <cellStyle name="Zvýraznění 5" xfId="89"/>
    <cellStyle name="Zvýraznění 6" xfId="90"/>
    <cellStyle name="Zvýraznenie1" xfId="91"/>
    <cellStyle name="Zvýraznenie2" xfId="92"/>
    <cellStyle name="Zvýraznenie3" xfId="93"/>
    <cellStyle name="Zvýraznenie4" xfId="94"/>
    <cellStyle name="Zvýraznenie5" xfId="95"/>
    <cellStyle name="Zvýraznenie6"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3.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4.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emf" /><Relationship Id="rId12" Type="http://schemas.openxmlformats.org/officeDocument/2006/relationships/image" Target="../media/image8.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28</xdr:row>
      <xdr:rowOff>66675</xdr:rowOff>
    </xdr:from>
    <xdr:to>
      <xdr:col>4</xdr:col>
      <xdr:colOff>19050</xdr:colOff>
      <xdr:row>32</xdr:row>
      <xdr:rowOff>28575</xdr:rowOff>
    </xdr:to>
    <xdr:grpSp>
      <xdr:nvGrpSpPr>
        <xdr:cNvPr id="1" name="Group 257"/>
        <xdr:cNvGrpSpPr>
          <a:grpSpLocks/>
        </xdr:cNvGrpSpPr>
      </xdr:nvGrpSpPr>
      <xdr:grpSpPr>
        <a:xfrm>
          <a:off x="866775" y="4876800"/>
          <a:ext cx="4448175" cy="609600"/>
          <a:chOff x="850" y="500"/>
          <a:chExt cx="287" cy="74"/>
        </a:xfrm>
        <a:solidFill>
          <a:srgbClr val="FFFFFF"/>
        </a:solidFill>
      </xdr:grpSpPr>
      <xdr:sp>
        <xdr:nvSpPr>
          <xdr:cNvPr id="2" name="Rectangle 255"/>
          <xdr:cNvSpPr>
            <a:spLocks/>
          </xdr:cNvSpPr>
        </xdr:nvSpPr>
        <xdr:spPr>
          <a:xfrm>
            <a:off x="851" y="500"/>
            <a:ext cx="286" cy="74"/>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56"/>
          <xdr:cNvSpPr>
            <a:spLocks/>
          </xdr:cNvSpPr>
        </xdr:nvSpPr>
        <xdr:spPr>
          <a:xfrm>
            <a:off x="850" y="533"/>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866775</xdr:colOff>
      <xdr:row>16</xdr:row>
      <xdr:rowOff>76200</xdr:rowOff>
    </xdr:from>
    <xdr:to>
      <xdr:col>4</xdr:col>
      <xdr:colOff>19050</xdr:colOff>
      <xdr:row>25</xdr:row>
      <xdr:rowOff>76200</xdr:rowOff>
    </xdr:to>
    <xdr:grpSp>
      <xdr:nvGrpSpPr>
        <xdr:cNvPr id="4" name="Group 246"/>
        <xdr:cNvGrpSpPr>
          <a:grpSpLocks/>
        </xdr:cNvGrpSpPr>
      </xdr:nvGrpSpPr>
      <xdr:grpSpPr>
        <a:xfrm>
          <a:off x="866775" y="2943225"/>
          <a:ext cx="4448175" cy="1457325"/>
          <a:chOff x="124" y="324"/>
          <a:chExt cx="483" cy="166"/>
        </a:xfrm>
        <a:solidFill>
          <a:srgbClr val="FFFFFF"/>
        </a:solidFill>
      </xdr:grpSpPr>
      <xdr:sp>
        <xdr:nvSpPr>
          <xdr:cNvPr id="5" name="Rectangle 218"/>
          <xdr:cNvSpPr>
            <a:spLocks/>
          </xdr:cNvSpPr>
        </xdr:nvSpPr>
        <xdr:spPr>
          <a:xfrm>
            <a:off x="124" y="324"/>
            <a:ext cx="483" cy="16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228"/>
          <xdr:cNvSpPr>
            <a:spLocks/>
          </xdr:cNvSpPr>
        </xdr:nvSpPr>
        <xdr:spPr>
          <a:xfrm>
            <a:off x="257" y="325"/>
            <a:ext cx="0" cy="16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66675</xdr:colOff>
      <xdr:row>17</xdr:row>
      <xdr:rowOff>57150</xdr:rowOff>
    </xdr:from>
    <xdr:to>
      <xdr:col>1</xdr:col>
      <xdr:colOff>904875</xdr:colOff>
      <xdr:row>18</xdr:row>
      <xdr:rowOff>142875</xdr:rowOff>
    </xdr:to>
    <xdr:pic>
      <xdr:nvPicPr>
        <xdr:cNvPr id="7" name="OptionButton1"/>
        <xdr:cNvPicPr preferRelativeResize="1">
          <a:picLocks noChangeAspect="1"/>
        </xdr:cNvPicPr>
      </xdr:nvPicPr>
      <xdr:blipFill>
        <a:blip r:embed="rId1"/>
        <a:stretch>
          <a:fillRect/>
        </a:stretch>
      </xdr:blipFill>
      <xdr:spPr>
        <a:xfrm>
          <a:off x="1009650" y="3086100"/>
          <a:ext cx="838200" cy="247650"/>
        </a:xfrm>
        <a:prstGeom prst="rect">
          <a:avLst/>
        </a:prstGeom>
        <a:noFill/>
        <a:ln w="9525" cmpd="sng">
          <a:noFill/>
        </a:ln>
      </xdr:spPr>
    </xdr:pic>
    <xdr:clientData/>
  </xdr:twoCellAnchor>
  <xdr:twoCellAnchor editAs="absolute">
    <xdr:from>
      <xdr:col>1</xdr:col>
      <xdr:colOff>66675</xdr:colOff>
      <xdr:row>19</xdr:row>
      <xdr:rowOff>76200</xdr:rowOff>
    </xdr:from>
    <xdr:to>
      <xdr:col>1</xdr:col>
      <xdr:colOff>952500</xdr:colOff>
      <xdr:row>21</xdr:row>
      <xdr:rowOff>28575</xdr:rowOff>
    </xdr:to>
    <xdr:pic>
      <xdr:nvPicPr>
        <xdr:cNvPr id="8" name="OptionButton2"/>
        <xdr:cNvPicPr preferRelativeResize="1">
          <a:picLocks noChangeAspect="1"/>
        </xdr:cNvPicPr>
      </xdr:nvPicPr>
      <xdr:blipFill>
        <a:blip r:embed="rId2"/>
        <a:stretch>
          <a:fillRect/>
        </a:stretch>
      </xdr:blipFill>
      <xdr:spPr>
        <a:xfrm>
          <a:off x="1009650" y="3429000"/>
          <a:ext cx="885825" cy="276225"/>
        </a:xfrm>
        <a:prstGeom prst="rect">
          <a:avLst/>
        </a:prstGeom>
        <a:noFill/>
        <a:ln w="9525" cmpd="sng">
          <a:noFill/>
        </a:ln>
      </xdr:spPr>
    </xdr:pic>
    <xdr:clientData/>
  </xdr:twoCellAnchor>
  <xdr:twoCellAnchor editAs="absolute">
    <xdr:from>
      <xdr:col>1</xdr:col>
      <xdr:colOff>66675</xdr:colOff>
      <xdr:row>21</xdr:row>
      <xdr:rowOff>95250</xdr:rowOff>
    </xdr:from>
    <xdr:to>
      <xdr:col>1</xdr:col>
      <xdr:colOff>1019175</xdr:colOff>
      <xdr:row>23</xdr:row>
      <xdr:rowOff>28575</xdr:rowOff>
    </xdr:to>
    <xdr:pic>
      <xdr:nvPicPr>
        <xdr:cNvPr id="9" name="OptionButton3"/>
        <xdr:cNvPicPr preferRelativeResize="1">
          <a:picLocks noChangeAspect="1"/>
        </xdr:cNvPicPr>
      </xdr:nvPicPr>
      <xdr:blipFill>
        <a:blip r:embed="rId3"/>
        <a:stretch>
          <a:fillRect/>
        </a:stretch>
      </xdr:blipFill>
      <xdr:spPr>
        <a:xfrm>
          <a:off x="1009650" y="3771900"/>
          <a:ext cx="952500" cy="257175"/>
        </a:xfrm>
        <a:prstGeom prst="rect">
          <a:avLst/>
        </a:prstGeom>
        <a:noFill/>
        <a:ln w="9525" cmpd="sng">
          <a:noFill/>
        </a:ln>
      </xdr:spPr>
    </xdr:pic>
    <xdr:clientData/>
  </xdr:twoCellAnchor>
  <xdr:twoCellAnchor editAs="absolute">
    <xdr:from>
      <xdr:col>1</xdr:col>
      <xdr:colOff>66675</xdr:colOff>
      <xdr:row>23</xdr:row>
      <xdr:rowOff>76200</xdr:rowOff>
    </xdr:from>
    <xdr:to>
      <xdr:col>1</xdr:col>
      <xdr:colOff>1219200</xdr:colOff>
      <xdr:row>25</xdr:row>
      <xdr:rowOff>28575</xdr:rowOff>
    </xdr:to>
    <xdr:pic>
      <xdr:nvPicPr>
        <xdr:cNvPr id="10" name="OptionButton4"/>
        <xdr:cNvPicPr preferRelativeResize="1">
          <a:picLocks noChangeAspect="1"/>
        </xdr:cNvPicPr>
      </xdr:nvPicPr>
      <xdr:blipFill>
        <a:blip r:embed="rId4"/>
        <a:stretch>
          <a:fillRect/>
        </a:stretch>
      </xdr:blipFill>
      <xdr:spPr>
        <a:xfrm>
          <a:off x="1009650" y="4076700"/>
          <a:ext cx="1152525" cy="276225"/>
        </a:xfrm>
        <a:prstGeom prst="rect">
          <a:avLst/>
        </a:prstGeom>
        <a:noFill/>
        <a:ln w="9525" cmpd="sng">
          <a:noFill/>
        </a:ln>
      </xdr:spPr>
    </xdr:pic>
    <xdr:clientData/>
  </xdr:twoCellAnchor>
  <xdr:twoCellAnchor editAs="oneCell">
    <xdr:from>
      <xdr:col>1</xdr:col>
      <xdr:colOff>1285875</xdr:colOff>
      <xdr:row>20</xdr:row>
      <xdr:rowOff>133350</xdr:rowOff>
    </xdr:from>
    <xdr:to>
      <xdr:col>4</xdr:col>
      <xdr:colOff>85725</xdr:colOff>
      <xdr:row>22</xdr:row>
      <xdr:rowOff>95250</xdr:rowOff>
    </xdr:to>
    <xdr:pic>
      <xdr:nvPicPr>
        <xdr:cNvPr id="11" name="Label1"/>
        <xdr:cNvPicPr preferRelativeResize="1">
          <a:picLocks noChangeAspect="1"/>
        </xdr:cNvPicPr>
      </xdr:nvPicPr>
      <xdr:blipFill>
        <a:blip r:embed="rId5"/>
        <a:stretch>
          <a:fillRect/>
        </a:stretch>
      </xdr:blipFill>
      <xdr:spPr>
        <a:xfrm>
          <a:off x="2228850" y="3648075"/>
          <a:ext cx="3152775" cy="285750"/>
        </a:xfrm>
        <a:prstGeom prst="rect">
          <a:avLst/>
        </a:prstGeom>
        <a:solidFill>
          <a:srgbClr val="FFFFFF"/>
        </a:solidFill>
        <a:ln w="1" cmpd="sng">
          <a:noFill/>
        </a:ln>
      </xdr:spPr>
    </xdr:pic>
    <xdr:clientData/>
  </xdr:twoCellAnchor>
  <xdr:twoCellAnchor editAs="oneCell">
    <xdr:from>
      <xdr:col>1</xdr:col>
      <xdr:colOff>1304925</xdr:colOff>
      <xdr:row>17</xdr:row>
      <xdr:rowOff>0</xdr:rowOff>
    </xdr:from>
    <xdr:to>
      <xdr:col>4</xdr:col>
      <xdr:colOff>19050</xdr:colOff>
      <xdr:row>18</xdr:row>
      <xdr:rowOff>123825</xdr:rowOff>
    </xdr:to>
    <xdr:pic>
      <xdr:nvPicPr>
        <xdr:cNvPr id="12" name="Label2"/>
        <xdr:cNvPicPr preferRelativeResize="1">
          <a:picLocks noChangeAspect="1"/>
        </xdr:cNvPicPr>
      </xdr:nvPicPr>
      <xdr:blipFill>
        <a:blip r:embed="rId6"/>
        <a:stretch>
          <a:fillRect/>
        </a:stretch>
      </xdr:blipFill>
      <xdr:spPr>
        <a:xfrm>
          <a:off x="2247900" y="3028950"/>
          <a:ext cx="3067050" cy="285750"/>
        </a:xfrm>
        <a:prstGeom prst="rect">
          <a:avLst/>
        </a:prstGeom>
        <a:solidFill>
          <a:srgbClr val="FFFFFF"/>
        </a:solidFill>
        <a:ln w="1" cmpd="sng">
          <a:noFill/>
        </a:ln>
      </xdr:spPr>
    </xdr:pic>
    <xdr:clientData/>
  </xdr:twoCellAnchor>
  <xdr:twoCellAnchor editAs="absolute">
    <xdr:from>
      <xdr:col>2</xdr:col>
      <xdr:colOff>104775</xdr:colOff>
      <xdr:row>19</xdr:row>
      <xdr:rowOff>9525</xdr:rowOff>
    </xdr:from>
    <xdr:to>
      <xdr:col>2</xdr:col>
      <xdr:colOff>1371600</xdr:colOff>
      <xdr:row>20</xdr:row>
      <xdr:rowOff>76200</xdr:rowOff>
    </xdr:to>
    <xdr:pic>
      <xdr:nvPicPr>
        <xdr:cNvPr id="13" name="TextBox2"/>
        <xdr:cNvPicPr preferRelativeResize="1">
          <a:picLocks noChangeAspect="1"/>
        </xdr:cNvPicPr>
      </xdr:nvPicPr>
      <xdr:blipFill>
        <a:blip r:embed="rId7"/>
        <a:stretch>
          <a:fillRect/>
        </a:stretch>
      </xdr:blipFill>
      <xdr:spPr>
        <a:xfrm>
          <a:off x="2447925" y="3362325"/>
          <a:ext cx="1266825" cy="228600"/>
        </a:xfrm>
        <a:prstGeom prst="rect">
          <a:avLst/>
        </a:prstGeom>
        <a:noFill/>
        <a:ln w="9525" cmpd="sng">
          <a:noFill/>
        </a:ln>
      </xdr:spPr>
    </xdr:pic>
    <xdr:clientData/>
  </xdr:twoCellAnchor>
  <xdr:twoCellAnchor editAs="absolute">
    <xdr:from>
      <xdr:col>2</xdr:col>
      <xdr:colOff>104775</xdr:colOff>
      <xdr:row>22</xdr:row>
      <xdr:rowOff>133350</xdr:rowOff>
    </xdr:from>
    <xdr:to>
      <xdr:col>2</xdr:col>
      <xdr:colOff>1371600</xdr:colOff>
      <xdr:row>24</xdr:row>
      <xdr:rowOff>38100</xdr:rowOff>
    </xdr:to>
    <xdr:pic>
      <xdr:nvPicPr>
        <xdr:cNvPr id="14" name="TextBox1"/>
        <xdr:cNvPicPr preferRelativeResize="1">
          <a:picLocks noChangeAspect="1"/>
        </xdr:cNvPicPr>
      </xdr:nvPicPr>
      <xdr:blipFill>
        <a:blip r:embed="rId7"/>
        <a:stretch>
          <a:fillRect/>
        </a:stretch>
      </xdr:blipFill>
      <xdr:spPr>
        <a:xfrm>
          <a:off x="2447925" y="3971925"/>
          <a:ext cx="1266825" cy="228600"/>
        </a:xfrm>
        <a:prstGeom prst="rect">
          <a:avLst/>
        </a:prstGeom>
        <a:noFill/>
        <a:ln w="9525" cmpd="sng">
          <a:noFill/>
        </a:ln>
      </xdr:spPr>
    </xdr:pic>
    <xdr:clientData/>
  </xdr:twoCellAnchor>
  <xdr:twoCellAnchor editAs="oneCell">
    <xdr:from>
      <xdr:col>0</xdr:col>
      <xdr:colOff>0</xdr:colOff>
      <xdr:row>96</xdr:row>
      <xdr:rowOff>47625</xdr:rowOff>
    </xdr:from>
    <xdr:to>
      <xdr:col>9</xdr:col>
      <xdr:colOff>1095375</xdr:colOff>
      <xdr:row>101</xdr:row>
      <xdr:rowOff>9525</xdr:rowOff>
    </xdr:to>
    <xdr:pic>
      <xdr:nvPicPr>
        <xdr:cNvPr id="15" name="TextBox3"/>
        <xdr:cNvPicPr preferRelativeResize="1">
          <a:picLocks noChangeAspect="1"/>
        </xdr:cNvPicPr>
      </xdr:nvPicPr>
      <xdr:blipFill>
        <a:blip r:embed="rId8"/>
        <a:stretch>
          <a:fillRect/>
        </a:stretch>
      </xdr:blipFill>
      <xdr:spPr>
        <a:xfrm>
          <a:off x="0" y="17030700"/>
          <a:ext cx="11544300" cy="809625"/>
        </a:xfrm>
        <a:prstGeom prst="rect">
          <a:avLst/>
        </a:prstGeom>
        <a:noFill/>
        <a:ln w="9525" cmpd="sng">
          <a:noFill/>
        </a:ln>
      </xdr:spPr>
    </xdr:pic>
    <xdr:clientData/>
  </xdr:twoCellAnchor>
  <xdr:twoCellAnchor>
    <xdr:from>
      <xdr:col>1</xdr:col>
      <xdr:colOff>619125</xdr:colOff>
      <xdr:row>28</xdr:row>
      <xdr:rowOff>114300</xdr:rowOff>
    </xdr:from>
    <xdr:to>
      <xdr:col>2</xdr:col>
      <xdr:colOff>857250</xdr:colOff>
      <xdr:row>30</xdr:row>
      <xdr:rowOff>0</xdr:rowOff>
    </xdr:to>
    <xdr:pic>
      <xdr:nvPicPr>
        <xdr:cNvPr id="16" name="OptionButton5"/>
        <xdr:cNvPicPr preferRelativeResize="1">
          <a:picLocks noChangeAspect="1"/>
        </xdr:cNvPicPr>
      </xdr:nvPicPr>
      <xdr:blipFill>
        <a:blip r:embed="rId9"/>
        <a:stretch>
          <a:fillRect/>
        </a:stretch>
      </xdr:blipFill>
      <xdr:spPr>
        <a:xfrm>
          <a:off x="1562100" y="4924425"/>
          <a:ext cx="1638300" cy="209550"/>
        </a:xfrm>
        <a:prstGeom prst="rect">
          <a:avLst/>
        </a:prstGeom>
        <a:noFill/>
        <a:ln w="9525" cmpd="sng">
          <a:noFill/>
        </a:ln>
      </xdr:spPr>
    </xdr:pic>
    <xdr:clientData/>
  </xdr:twoCellAnchor>
  <xdr:twoCellAnchor>
    <xdr:from>
      <xdr:col>2</xdr:col>
      <xdr:colOff>962025</xdr:colOff>
      <xdr:row>28</xdr:row>
      <xdr:rowOff>114300</xdr:rowOff>
    </xdr:from>
    <xdr:to>
      <xdr:col>3</xdr:col>
      <xdr:colOff>1390650</xdr:colOff>
      <xdr:row>30</xdr:row>
      <xdr:rowOff>9525</xdr:rowOff>
    </xdr:to>
    <xdr:pic>
      <xdr:nvPicPr>
        <xdr:cNvPr id="17" name="OptionButton6"/>
        <xdr:cNvPicPr preferRelativeResize="1">
          <a:picLocks noChangeAspect="1"/>
        </xdr:cNvPicPr>
      </xdr:nvPicPr>
      <xdr:blipFill>
        <a:blip r:embed="rId10"/>
        <a:stretch>
          <a:fillRect/>
        </a:stretch>
      </xdr:blipFill>
      <xdr:spPr>
        <a:xfrm>
          <a:off x="3305175" y="4924425"/>
          <a:ext cx="1933575" cy="219075"/>
        </a:xfrm>
        <a:prstGeom prst="rect">
          <a:avLst/>
        </a:prstGeom>
        <a:noFill/>
        <a:ln w="9525" cmpd="sng">
          <a:noFill/>
        </a:ln>
      </xdr:spPr>
    </xdr:pic>
    <xdr:clientData/>
  </xdr:twoCellAnchor>
  <xdr:twoCellAnchor>
    <xdr:from>
      <xdr:col>1</xdr:col>
      <xdr:colOff>628650</xdr:colOff>
      <xdr:row>30</xdr:row>
      <xdr:rowOff>104775</xdr:rowOff>
    </xdr:from>
    <xdr:to>
      <xdr:col>3</xdr:col>
      <xdr:colOff>485775</xdr:colOff>
      <xdr:row>31</xdr:row>
      <xdr:rowOff>161925</xdr:rowOff>
    </xdr:to>
    <xdr:pic>
      <xdr:nvPicPr>
        <xdr:cNvPr id="18" name="Label3"/>
        <xdr:cNvPicPr preferRelativeResize="1">
          <a:picLocks noChangeAspect="1"/>
        </xdr:cNvPicPr>
      </xdr:nvPicPr>
      <xdr:blipFill>
        <a:blip r:embed="rId11"/>
        <a:stretch>
          <a:fillRect/>
        </a:stretch>
      </xdr:blipFill>
      <xdr:spPr>
        <a:xfrm>
          <a:off x="1571625" y="5238750"/>
          <a:ext cx="2762250" cy="219075"/>
        </a:xfrm>
        <a:prstGeom prst="rect">
          <a:avLst/>
        </a:prstGeom>
        <a:noFill/>
        <a:ln w="9525" cmpd="sng">
          <a:noFill/>
        </a:ln>
      </xdr:spPr>
    </xdr:pic>
    <xdr:clientData/>
  </xdr:twoCellAnchor>
  <xdr:twoCellAnchor>
    <xdr:from>
      <xdr:col>3</xdr:col>
      <xdr:colOff>76200</xdr:colOff>
      <xdr:row>30</xdr:row>
      <xdr:rowOff>66675</xdr:rowOff>
    </xdr:from>
    <xdr:to>
      <xdr:col>3</xdr:col>
      <xdr:colOff>828675</xdr:colOff>
      <xdr:row>31</xdr:row>
      <xdr:rowOff>133350</xdr:rowOff>
    </xdr:to>
    <xdr:pic>
      <xdr:nvPicPr>
        <xdr:cNvPr id="19" name="TextBox4"/>
        <xdr:cNvPicPr preferRelativeResize="1">
          <a:picLocks noChangeAspect="1"/>
        </xdr:cNvPicPr>
      </xdr:nvPicPr>
      <xdr:blipFill>
        <a:blip r:embed="rId12"/>
        <a:stretch>
          <a:fillRect/>
        </a:stretch>
      </xdr:blipFill>
      <xdr:spPr>
        <a:xfrm>
          <a:off x="3924300" y="5200650"/>
          <a:ext cx="752475" cy="228600"/>
        </a:xfrm>
        <a:prstGeom prst="rect">
          <a:avLst/>
        </a:prstGeom>
        <a:noFill/>
        <a:ln w="9525" cmpd="sng">
          <a:noFill/>
        </a:ln>
      </xdr:spPr>
    </xdr:pic>
    <xdr:clientData/>
  </xdr:twoCellAnchor>
  <xdr:twoCellAnchor editAs="oneCell">
    <xdr:from>
      <xdr:col>0</xdr:col>
      <xdr:colOff>0</xdr:colOff>
      <xdr:row>96</xdr:row>
      <xdr:rowOff>47625</xdr:rowOff>
    </xdr:from>
    <xdr:to>
      <xdr:col>9</xdr:col>
      <xdr:colOff>523875</xdr:colOff>
      <xdr:row>101</xdr:row>
      <xdr:rowOff>9525</xdr:rowOff>
    </xdr:to>
    <xdr:pic>
      <xdr:nvPicPr>
        <xdr:cNvPr id="20" name="TextBox5"/>
        <xdr:cNvPicPr preferRelativeResize="1">
          <a:picLocks noChangeAspect="1"/>
        </xdr:cNvPicPr>
      </xdr:nvPicPr>
      <xdr:blipFill>
        <a:blip r:embed="rId13"/>
        <a:stretch>
          <a:fillRect/>
        </a:stretch>
      </xdr:blipFill>
      <xdr:spPr>
        <a:xfrm>
          <a:off x="0" y="17030700"/>
          <a:ext cx="10972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H14"/>
  <sheetViews>
    <sheetView showGridLines="0" zoomScalePageLayoutView="0" workbookViewId="0" topLeftCell="A1">
      <selection activeCell="A1" sqref="A1:H1"/>
    </sheetView>
  </sheetViews>
  <sheetFormatPr defaultColWidth="9.140625" defaultRowHeight="15"/>
  <sheetData>
    <row r="1" spans="1:8" ht="15.75">
      <c r="A1" s="326" t="s">
        <v>189</v>
      </c>
      <c r="B1" s="327"/>
      <c r="C1" s="327"/>
      <c r="D1" s="327"/>
      <c r="E1" s="327"/>
      <c r="F1" s="327"/>
      <c r="G1" s="327"/>
      <c r="H1" s="327"/>
    </row>
    <row r="3" spans="1:8" ht="15">
      <c r="A3" s="328" t="s">
        <v>207</v>
      </c>
      <c r="B3" s="329"/>
      <c r="C3" s="329"/>
      <c r="D3" s="329"/>
      <c r="E3" s="329"/>
      <c r="F3" s="329"/>
      <c r="G3" s="329"/>
      <c r="H3" s="329"/>
    </row>
    <row r="4" spans="1:8" ht="15">
      <c r="A4" s="329"/>
      <c r="B4" s="329"/>
      <c r="C4" s="329"/>
      <c r="D4" s="329"/>
      <c r="E4" s="329"/>
      <c r="F4" s="329"/>
      <c r="G4" s="329"/>
      <c r="H4" s="329"/>
    </row>
    <row r="5" spans="1:8" ht="15">
      <c r="A5" s="329"/>
      <c r="B5" s="329"/>
      <c r="C5" s="329"/>
      <c r="D5" s="329"/>
      <c r="E5" s="329"/>
      <c r="F5" s="329"/>
      <c r="G5" s="329"/>
      <c r="H5" s="329"/>
    </row>
    <row r="6" spans="1:8" ht="15">
      <c r="A6" s="329"/>
      <c r="B6" s="329"/>
      <c r="C6" s="329"/>
      <c r="D6" s="329"/>
      <c r="E6" s="329"/>
      <c r="F6" s="329"/>
      <c r="G6" s="329"/>
      <c r="H6" s="329"/>
    </row>
    <row r="7" spans="1:8" ht="15">
      <c r="A7" s="329"/>
      <c r="B7" s="329"/>
      <c r="C7" s="329"/>
      <c r="D7" s="329"/>
      <c r="E7" s="329"/>
      <c r="F7" s="329"/>
      <c r="G7" s="329"/>
      <c r="H7" s="329"/>
    </row>
    <row r="8" spans="1:8" ht="15">
      <c r="A8" s="329"/>
      <c r="B8" s="329"/>
      <c r="C8" s="329"/>
      <c r="D8" s="329"/>
      <c r="E8" s="329"/>
      <c r="F8" s="329"/>
      <c r="G8" s="329"/>
      <c r="H8" s="329"/>
    </row>
    <row r="9" spans="1:8" ht="28.5" customHeight="1">
      <c r="A9" s="329"/>
      <c r="B9" s="329"/>
      <c r="C9" s="329"/>
      <c r="D9" s="329"/>
      <c r="E9" s="329"/>
      <c r="F9" s="329"/>
      <c r="G9" s="329"/>
      <c r="H9" s="329"/>
    </row>
    <row r="11" spans="1:8" ht="15">
      <c r="A11" s="330" t="s">
        <v>190</v>
      </c>
      <c r="B11" s="331"/>
      <c r="C11" s="331"/>
      <c r="D11" s="331"/>
      <c r="E11" s="331"/>
      <c r="F11" s="331"/>
      <c r="G11" s="331"/>
      <c r="H11" s="331"/>
    </row>
    <row r="12" spans="1:8" ht="15">
      <c r="A12" s="331"/>
      <c r="B12" s="331"/>
      <c r="C12" s="331"/>
      <c r="D12" s="331"/>
      <c r="E12" s="331"/>
      <c r="F12" s="331"/>
      <c r="G12" s="331"/>
      <c r="H12" s="331"/>
    </row>
    <row r="13" spans="1:8" ht="15">
      <c r="A13" s="331"/>
      <c r="B13" s="331"/>
      <c r="C13" s="331"/>
      <c r="D13" s="331"/>
      <c r="E13" s="331"/>
      <c r="F13" s="331"/>
      <c r="G13" s="331"/>
      <c r="H13" s="331"/>
    </row>
    <row r="14" spans="1:8" ht="23.25" customHeight="1">
      <c r="A14" s="331"/>
      <c r="B14" s="331"/>
      <c r="C14" s="331"/>
      <c r="D14" s="331"/>
      <c r="E14" s="331"/>
      <c r="F14" s="331"/>
      <c r="G14" s="331"/>
      <c r="H14" s="331"/>
    </row>
  </sheetData>
  <sheetProtection/>
  <mergeCells count="3">
    <mergeCell ref="A1:H1"/>
    <mergeCell ref="A3:H9"/>
    <mergeCell ref="A11:H1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árok1"/>
  <dimension ref="A1:Y387"/>
  <sheetViews>
    <sheetView showGridLines="0" tabSelected="1" zoomScaleSheetLayoutView="90" zoomScalePageLayoutView="0" workbookViewId="0" topLeftCell="A1">
      <selection activeCell="A1" sqref="A1:J1"/>
    </sheetView>
  </sheetViews>
  <sheetFormatPr defaultColWidth="9.140625" defaultRowHeight="15"/>
  <cols>
    <col min="1" max="1" width="14.140625" style="24" customWidth="1"/>
    <col min="2" max="2" width="21.00390625" style="24" customWidth="1"/>
    <col min="3" max="3" width="22.57421875" style="24" customWidth="1"/>
    <col min="4" max="4" width="21.7109375" style="24" bestFit="1" customWidth="1"/>
    <col min="5" max="8" width="15.57421875" style="24" customWidth="1"/>
    <col min="9" max="9" width="15.00390625" style="24" bestFit="1" customWidth="1"/>
    <col min="10" max="10" width="17.00390625" style="24" customWidth="1"/>
    <col min="11" max="12" width="9.140625" style="24" customWidth="1"/>
    <col min="13" max="13" width="31.140625" style="24" customWidth="1"/>
    <col min="14" max="14" width="14.28125" style="24" customWidth="1"/>
    <col min="15" max="15" width="9.421875" style="24" customWidth="1"/>
    <col min="16" max="18" width="16.00390625" style="24" hidden="1" customWidth="1"/>
    <col min="19" max="19" width="9.140625" style="24" hidden="1" customWidth="1"/>
    <col min="20" max="20" width="9.28125" style="24" customWidth="1"/>
    <col min="21" max="21" width="14.28125" style="24" bestFit="1" customWidth="1"/>
    <col min="22" max="16384" width="9.140625" style="24" customWidth="1"/>
  </cols>
  <sheetData>
    <row r="1" spans="1:10" s="20" customFormat="1" ht="15.75">
      <c r="A1" s="386" t="s">
        <v>211</v>
      </c>
      <c r="B1" s="386"/>
      <c r="C1" s="386"/>
      <c r="D1" s="386"/>
      <c r="E1" s="386"/>
      <c r="F1" s="386"/>
      <c r="G1" s="385"/>
      <c r="H1" s="385"/>
      <c r="I1" s="385"/>
      <c r="J1" s="385"/>
    </row>
    <row r="2" spans="1:9" s="20" customFormat="1" ht="15">
      <c r="A2" s="21"/>
      <c r="B2" s="22"/>
      <c r="C2" s="22"/>
      <c r="D2" s="22"/>
      <c r="E2" s="22"/>
      <c r="F2" s="22"/>
      <c r="G2" s="22"/>
      <c r="H2" s="22"/>
      <c r="I2" s="22"/>
    </row>
    <row r="3" spans="1:10" s="20" customFormat="1" ht="12.75">
      <c r="A3" s="356" t="s">
        <v>139</v>
      </c>
      <c r="B3" s="357"/>
      <c r="C3" s="357"/>
      <c r="D3" s="357"/>
      <c r="E3" s="357"/>
      <c r="F3" s="357"/>
      <c r="G3" s="357"/>
      <c r="H3" s="357"/>
      <c r="I3" s="357"/>
      <c r="J3" s="357"/>
    </row>
    <row r="4" spans="1:10" s="20" customFormat="1" ht="12.75">
      <c r="A4" s="357"/>
      <c r="B4" s="357"/>
      <c r="C4" s="357"/>
      <c r="D4" s="357"/>
      <c r="E4" s="357"/>
      <c r="F4" s="357"/>
      <c r="G4" s="357"/>
      <c r="H4" s="357"/>
      <c r="I4" s="357"/>
      <c r="J4" s="357"/>
    </row>
    <row r="5" spans="1:10" s="20" customFormat="1" ht="15">
      <c r="A5" s="22"/>
      <c r="B5" s="22"/>
      <c r="C5" s="22"/>
      <c r="D5" s="22"/>
      <c r="E5" s="22"/>
      <c r="F5" s="22"/>
      <c r="G5" s="22"/>
      <c r="H5" s="22"/>
      <c r="I5" s="22"/>
      <c r="J5" s="22"/>
    </row>
    <row r="6" spans="1:8" s="20" customFormat="1" ht="15.75">
      <c r="A6" s="23" t="s">
        <v>100</v>
      </c>
      <c r="B6" s="24"/>
      <c r="C6" s="24"/>
      <c r="H6" s="22"/>
    </row>
    <row r="7" spans="1:25" s="20" customFormat="1" ht="15.75">
      <c r="A7" s="361"/>
      <c r="B7" s="359"/>
      <c r="C7" s="359"/>
      <c r="D7" s="360"/>
      <c r="E7" s="25" t="s">
        <v>109</v>
      </c>
      <c r="H7" s="22"/>
      <c r="T7" s="152"/>
      <c r="U7" s="152"/>
      <c r="V7" s="152"/>
      <c r="W7" s="152"/>
      <c r="X7" s="33"/>
      <c r="Y7" s="33"/>
    </row>
    <row r="8" spans="1:25" s="20" customFormat="1" ht="14.25" customHeight="1">
      <c r="A8" s="368" t="s">
        <v>127</v>
      </c>
      <c r="B8" s="368"/>
      <c r="C8" s="368"/>
      <c r="D8" s="368"/>
      <c r="E8" s="17"/>
      <c r="F8" s="26"/>
      <c r="G8" s="27"/>
      <c r="H8" s="28"/>
      <c r="T8" s="152"/>
      <c r="U8" s="152"/>
      <c r="V8" s="152"/>
      <c r="W8" s="152"/>
      <c r="X8" s="33"/>
      <c r="Y8" s="33"/>
    </row>
    <row r="9" spans="1:25" s="20" customFormat="1" ht="14.25" customHeight="1">
      <c r="A9" s="365" t="s">
        <v>176</v>
      </c>
      <c r="B9" s="366"/>
      <c r="C9" s="366"/>
      <c r="D9" s="367"/>
      <c r="E9" s="17"/>
      <c r="G9" s="22"/>
      <c r="H9" s="22"/>
      <c r="M9" s="33"/>
      <c r="N9" s="33"/>
      <c r="O9" s="33"/>
      <c r="P9" s="33"/>
      <c r="Q9" s="33"/>
      <c r="R9" s="33"/>
      <c r="S9" s="33"/>
      <c r="T9" s="33"/>
      <c r="U9" s="33"/>
      <c r="V9" s="33"/>
      <c r="W9" s="33"/>
      <c r="X9" s="33"/>
      <c r="Y9" s="33"/>
    </row>
    <row r="10" spans="1:25" s="20" customFormat="1" ht="15">
      <c r="A10" s="29"/>
      <c r="B10" s="30"/>
      <c r="C10" s="30"/>
      <c r="D10" s="30"/>
      <c r="E10" s="31"/>
      <c r="G10" s="32"/>
      <c r="H10" s="32"/>
      <c r="I10" s="33"/>
      <c r="J10" s="33"/>
      <c r="K10" s="33"/>
      <c r="M10" s="33"/>
      <c r="N10" s="33"/>
      <c r="O10" s="33"/>
      <c r="P10" s="33"/>
      <c r="Q10" s="33"/>
      <c r="R10" s="33"/>
      <c r="S10" s="33"/>
      <c r="T10" s="33"/>
      <c r="U10" s="33"/>
      <c r="V10" s="33"/>
      <c r="W10" s="33"/>
      <c r="X10" s="33"/>
      <c r="Y10" s="33"/>
    </row>
    <row r="11" spans="1:25" s="20" customFormat="1" ht="12.75">
      <c r="A11" s="358"/>
      <c r="B11" s="359"/>
      <c r="C11" s="359"/>
      <c r="D11" s="360"/>
      <c r="E11" s="25" t="s">
        <v>110</v>
      </c>
      <c r="G11" s="33"/>
      <c r="H11" s="33"/>
      <c r="I11" s="33"/>
      <c r="J11" s="33"/>
      <c r="K11" s="33"/>
      <c r="M11" s="33"/>
      <c r="N11" s="33"/>
      <c r="O11" s="33"/>
      <c r="P11" s="33"/>
      <c r="Q11" s="33"/>
      <c r="R11" s="33"/>
      <c r="S11" s="33"/>
      <c r="T11" s="33"/>
      <c r="U11" s="245"/>
      <c r="V11" s="245"/>
      <c r="W11" s="245"/>
      <c r="X11" s="33"/>
      <c r="Y11" s="33"/>
    </row>
    <row r="12" spans="1:25" s="20" customFormat="1" ht="14.25" customHeight="1">
      <c r="A12" s="368" t="s">
        <v>171</v>
      </c>
      <c r="B12" s="368"/>
      <c r="C12" s="368"/>
      <c r="D12" s="368"/>
      <c r="E12" s="18"/>
      <c r="F12" s="34"/>
      <c r="G12" s="35"/>
      <c r="H12" s="33"/>
      <c r="I12" s="32"/>
      <c r="J12" s="32"/>
      <c r="K12" s="33"/>
      <c r="M12" s="33"/>
      <c r="N12" s="33"/>
      <c r="O12" s="33"/>
      <c r="P12" s="33"/>
      <c r="Q12" s="33"/>
      <c r="R12" s="33"/>
      <c r="S12" s="33"/>
      <c r="T12" s="33"/>
      <c r="U12" s="245"/>
      <c r="V12" s="245"/>
      <c r="W12" s="245"/>
      <c r="X12" s="33"/>
      <c r="Y12" s="33"/>
    </row>
    <row r="13" spans="1:25" s="20" customFormat="1" ht="14.25" customHeight="1">
      <c r="A13" s="368" t="s">
        <v>108</v>
      </c>
      <c r="B13" s="368"/>
      <c r="C13" s="368"/>
      <c r="D13" s="368"/>
      <c r="E13" s="18"/>
      <c r="F13" s="36"/>
      <c r="G13" s="33"/>
      <c r="H13" s="33"/>
      <c r="I13" s="33"/>
      <c r="J13" s="33"/>
      <c r="K13" s="33"/>
      <c r="N13" s="33"/>
      <c r="O13" s="33"/>
      <c r="P13" s="33"/>
      <c r="Q13" s="33"/>
      <c r="R13" s="33"/>
      <c r="S13" s="33"/>
      <c r="T13" s="33"/>
      <c r="U13" s="246"/>
      <c r="V13" s="247"/>
      <c r="X13" s="248"/>
      <c r="Y13" s="33"/>
    </row>
    <row r="14" spans="1:25" s="20" customFormat="1" ht="12.75">
      <c r="A14" s="368" t="s">
        <v>172</v>
      </c>
      <c r="B14" s="388"/>
      <c r="C14" s="388"/>
      <c r="D14" s="388"/>
      <c r="E14" s="18"/>
      <c r="G14" s="33"/>
      <c r="H14" s="33"/>
      <c r="I14" s="33"/>
      <c r="J14" s="33"/>
      <c r="K14" s="33"/>
      <c r="L14" s="38"/>
      <c r="M14" s="39"/>
      <c r="N14" s="39"/>
      <c r="O14" s="39"/>
      <c r="P14" s="39"/>
      <c r="Q14" s="39"/>
      <c r="R14" s="39"/>
      <c r="S14" s="33"/>
      <c r="T14" s="257"/>
      <c r="U14" s="249"/>
      <c r="V14" s="250"/>
      <c r="W14" s="251"/>
      <c r="X14" s="248"/>
      <c r="Y14" s="33"/>
    </row>
    <row r="15" spans="7:25" s="20" customFormat="1" ht="12.75">
      <c r="G15" s="39"/>
      <c r="H15" s="33"/>
      <c r="I15" s="33"/>
      <c r="J15" s="33"/>
      <c r="K15" s="33"/>
      <c r="L15" s="38"/>
      <c r="M15" s="39"/>
      <c r="N15" s="39"/>
      <c r="O15" s="39"/>
      <c r="P15" s="39"/>
      <c r="Q15" s="39"/>
      <c r="R15" s="39"/>
      <c r="S15" s="33"/>
      <c r="T15" s="257"/>
      <c r="U15" s="252"/>
      <c r="V15" s="246"/>
      <c r="W15" s="253"/>
      <c r="X15" s="248"/>
      <c r="Y15" s="33"/>
    </row>
    <row r="16" spans="1:25" s="20" customFormat="1" ht="12.75">
      <c r="A16" s="362" t="s">
        <v>101</v>
      </c>
      <c r="B16" s="362"/>
      <c r="C16" s="362"/>
      <c r="D16" s="362"/>
      <c r="E16" s="362"/>
      <c r="F16" s="34"/>
      <c r="G16" s="33"/>
      <c r="H16" s="33"/>
      <c r="I16" s="33"/>
      <c r="J16" s="33"/>
      <c r="K16" s="33"/>
      <c r="L16" s="41"/>
      <c r="M16" s="354"/>
      <c r="N16" s="355"/>
      <c r="O16" s="355"/>
      <c r="P16" s="254"/>
      <c r="Q16" s="47"/>
      <c r="R16" s="47"/>
      <c r="S16" s="33"/>
      <c r="T16" s="257"/>
      <c r="U16" s="296" t="e">
        <f>IF(U23="n/a",U17,IF(U22="n/a",IF(U23="n/a",U17,U23),U23))</f>
        <v>#VALUE!</v>
      </c>
      <c r="V16" s="264"/>
      <c r="W16" s="265" t="s">
        <v>35</v>
      </c>
      <c r="X16" s="261"/>
      <c r="Y16" s="33"/>
    </row>
    <row r="17" spans="1:25" s="20" customFormat="1" ht="12.75">
      <c r="A17" s="363"/>
      <c r="B17" s="364"/>
      <c r="C17" s="364"/>
      <c r="D17" s="44"/>
      <c r="F17" s="258"/>
      <c r="G17" s="39"/>
      <c r="H17" s="33"/>
      <c r="I17" s="33"/>
      <c r="J17" s="33"/>
      <c r="K17" s="45"/>
      <c r="L17" s="41"/>
      <c r="M17" s="354"/>
      <c r="N17" s="355"/>
      <c r="O17" s="355"/>
      <c r="P17" s="255"/>
      <c r="Q17" s="47"/>
      <c r="R17" s="47"/>
      <c r="S17" s="33"/>
      <c r="T17" s="257"/>
      <c r="U17" s="297" t="e">
        <f>PV(0.05,YEAR('FA 7.1 B ROP'!E14)-YEAR('FA 7.1 B ROP'!E13),-'FA 7.1 B ROP'!E9)++IF(U19=0,0,('FA 7.1 B ROP'!U22/(1+0.05)^(YEAR('FA 7.1 B ROP'!U21)-YEAR('FA 7.1 B ROP'!E36))))</f>
        <v>#VALUE!</v>
      </c>
      <c r="V17" s="266"/>
      <c r="W17" s="267" t="s">
        <v>136</v>
      </c>
      <c r="X17" s="261"/>
      <c r="Y17" s="33"/>
    </row>
    <row r="18" spans="1:25" s="20" customFormat="1" ht="12.75">
      <c r="A18" s="363"/>
      <c r="B18" s="364"/>
      <c r="C18" s="364"/>
      <c r="D18" s="46"/>
      <c r="G18" s="33"/>
      <c r="H18" s="33"/>
      <c r="I18" s="33"/>
      <c r="J18" s="33"/>
      <c r="K18" s="45"/>
      <c r="L18" s="41"/>
      <c r="M18" s="354"/>
      <c r="N18" s="355"/>
      <c r="O18" s="355"/>
      <c r="P18" s="254"/>
      <c r="Q18" s="47"/>
      <c r="R18" s="47"/>
      <c r="S18" s="33"/>
      <c r="T18" s="257"/>
      <c r="U18" s="298">
        <v>30</v>
      </c>
      <c r="V18" s="268"/>
      <c r="W18" s="269" t="s">
        <v>27</v>
      </c>
      <c r="X18" s="261"/>
      <c r="Y18" s="33"/>
    </row>
    <row r="19" spans="1:25" s="20" customFormat="1" ht="12.75">
      <c r="A19" s="363"/>
      <c r="B19" s="364"/>
      <c r="C19" s="364"/>
      <c r="D19" s="44"/>
      <c r="G19" s="47"/>
      <c r="H19" s="33"/>
      <c r="I19" s="33"/>
      <c r="J19" s="33"/>
      <c r="K19" s="45"/>
      <c r="L19" s="41"/>
      <c r="M19" s="354"/>
      <c r="N19" s="355"/>
      <c r="O19" s="355"/>
      <c r="P19" s="254"/>
      <c r="Q19" s="47"/>
      <c r="R19" s="47"/>
      <c r="S19" s="33"/>
      <c r="T19" s="257"/>
      <c r="U19" s="299">
        <v>1</v>
      </c>
      <c r="V19" s="270" t="s">
        <v>34</v>
      </c>
      <c r="W19" s="271" t="s">
        <v>0</v>
      </c>
      <c r="X19" s="261"/>
      <c r="Y19" s="33"/>
    </row>
    <row r="20" spans="1:25" s="20" customFormat="1" ht="12.75">
      <c r="A20" s="363"/>
      <c r="B20" s="364"/>
      <c r="C20" s="364"/>
      <c r="D20" s="44"/>
      <c r="G20" s="47"/>
      <c r="H20" s="33"/>
      <c r="I20" s="33"/>
      <c r="J20" s="33"/>
      <c r="K20" s="45"/>
      <c r="L20" s="48"/>
      <c r="M20" s="354"/>
      <c r="N20" s="355"/>
      <c r="O20" s="355"/>
      <c r="P20" s="254"/>
      <c r="Q20" s="47"/>
      <c r="R20" s="47"/>
      <c r="S20" s="33"/>
      <c r="T20" s="257"/>
      <c r="U20" s="300" t="s">
        <v>30</v>
      </c>
      <c r="V20" s="267" t="s">
        <v>33</v>
      </c>
      <c r="W20" s="267"/>
      <c r="X20" s="261"/>
      <c r="Y20" s="33"/>
    </row>
    <row r="21" spans="1:25" s="20" customFormat="1" ht="12.75">
      <c r="A21" s="363"/>
      <c r="B21" s="364"/>
      <c r="C21" s="364"/>
      <c r="D21" s="44"/>
      <c r="G21" s="33"/>
      <c r="H21" s="33"/>
      <c r="I21" s="33"/>
      <c r="J21" s="33"/>
      <c r="K21" s="45"/>
      <c r="L21" s="34"/>
      <c r="M21" s="354"/>
      <c r="N21" s="355"/>
      <c r="O21" s="355"/>
      <c r="P21" s="254"/>
      <c r="Q21" s="47"/>
      <c r="R21" s="47"/>
      <c r="S21" s="33"/>
      <c r="T21" s="257"/>
      <c r="U21" s="301" t="str">
        <f>IF(V21&lt;&gt;"",V21,"n/a")</f>
        <v>n/a</v>
      </c>
      <c r="V21" s="272" t="s">
        <v>132</v>
      </c>
      <c r="W21" s="267" t="s">
        <v>36</v>
      </c>
      <c r="X21" s="261"/>
      <c r="Y21" s="33"/>
    </row>
    <row r="22" spans="1:25" s="20" customFormat="1" ht="12.75">
      <c r="A22" s="363"/>
      <c r="B22" s="364"/>
      <c r="C22" s="364"/>
      <c r="D22" s="44"/>
      <c r="E22" s="47"/>
      <c r="F22" s="47"/>
      <c r="G22" s="33"/>
      <c r="H22" s="33"/>
      <c r="I22" s="33"/>
      <c r="J22" s="33"/>
      <c r="K22" s="45"/>
      <c r="L22" s="36"/>
      <c r="M22" s="354"/>
      <c r="N22" s="355"/>
      <c r="O22" s="355"/>
      <c r="P22" s="254"/>
      <c r="Q22" s="47"/>
      <c r="R22" s="47"/>
      <c r="S22" s="33"/>
      <c r="T22" s="257"/>
      <c r="U22" s="302" t="str">
        <f>IF(V22="","n/a",V22*1)</f>
        <v>n/a</v>
      </c>
      <c r="V22" s="272" t="s">
        <v>132</v>
      </c>
      <c r="W22" s="267" t="s">
        <v>107</v>
      </c>
      <c r="X22" s="261"/>
      <c r="Y22" s="33"/>
    </row>
    <row r="23" spans="1:25" s="20" customFormat="1" ht="12.75">
      <c r="A23" s="363"/>
      <c r="B23" s="364"/>
      <c r="C23" s="364"/>
      <c r="D23" s="44"/>
      <c r="E23" s="47"/>
      <c r="F23" s="47"/>
      <c r="G23" s="33"/>
      <c r="H23" s="33"/>
      <c r="I23" s="33"/>
      <c r="J23" s="33"/>
      <c r="K23" s="45"/>
      <c r="L23" s="259"/>
      <c r="M23" s="354"/>
      <c r="N23" s="355"/>
      <c r="O23" s="355"/>
      <c r="P23" s="255"/>
      <c r="Q23" s="47"/>
      <c r="R23" s="47"/>
      <c r="S23" s="33"/>
      <c r="T23" s="257"/>
      <c r="U23" s="298" t="str">
        <f>IF(V23&lt;&gt;"",V23*1,"n/a")</f>
        <v>n/a</v>
      </c>
      <c r="V23" s="273" t="s">
        <v>132</v>
      </c>
      <c r="W23" s="267" t="s">
        <v>29</v>
      </c>
      <c r="X23" s="261"/>
      <c r="Y23" s="33"/>
    </row>
    <row r="24" spans="1:25" s="20" customFormat="1" ht="12.75">
      <c r="A24" s="363"/>
      <c r="B24" s="364"/>
      <c r="C24" s="364"/>
      <c r="D24" s="46"/>
      <c r="E24" s="50"/>
      <c r="F24" s="50"/>
      <c r="G24" s="33"/>
      <c r="H24" s="33"/>
      <c r="I24" s="33"/>
      <c r="J24" s="33"/>
      <c r="K24" s="45"/>
      <c r="L24" s="260"/>
      <c r="M24" s="354"/>
      <c r="N24" s="355"/>
      <c r="O24" s="355"/>
      <c r="P24" s="254"/>
      <c r="Q24" s="47"/>
      <c r="R24" s="256"/>
      <c r="S24" s="33"/>
      <c r="T24" s="257"/>
      <c r="U24" s="298">
        <f>IF(E14&gt;E36,1,0)</f>
        <v>0</v>
      </c>
      <c r="V24" s="274"/>
      <c r="W24" s="267" t="s">
        <v>32</v>
      </c>
      <c r="X24" s="261"/>
      <c r="Y24" s="33"/>
    </row>
    <row r="25" spans="1:25" s="20" customFormat="1" ht="12.75">
      <c r="A25" s="363"/>
      <c r="B25" s="364"/>
      <c r="C25" s="364"/>
      <c r="D25" s="44"/>
      <c r="E25" s="50"/>
      <c r="F25" s="51"/>
      <c r="G25" s="33"/>
      <c r="H25" s="33"/>
      <c r="I25" s="33"/>
      <c r="J25" s="33"/>
      <c r="K25" s="45"/>
      <c r="L25" s="41"/>
      <c r="M25" s="39"/>
      <c r="N25" s="39"/>
      <c r="O25" s="39"/>
      <c r="P25" s="39"/>
      <c r="Q25" s="39"/>
      <c r="R25" s="39"/>
      <c r="S25" s="33"/>
      <c r="T25" s="257"/>
      <c r="U25" s="275"/>
      <c r="V25" s="275"/>
      <c r="W25" s="275"/>
      <c r="X25" s="248"/>
      <c r="Y25" s="33"/>
    </row>
    <row r="26" spans="1:25" s="20" customFormat="1" ht="12.75">
      <c r="A26" s="52"/>
      <c r="B26" s="241"/>
      <c r="C26" s="241"/>
      <c r="D26" s="54"/>
      <c r="E26" s="24"/>
      <c r="F26" s="24"/>
      <c r="G26" s="33"/>
      <c r="H26" s="33"/>
      <c r="I26" s="33"/>
      <c r="J26" s="33"/>
      <c r="K26" s="45"/>
      <c r="L26" s="41"/>
      <c r="M26" s="39"/>
      <c r="N26" s="39"/>
      <c r="O26" s="39"/>
      <c r="P26" s="39"/>
      <c r="Q26" s="39"/>
      <c r="R26" s="39"/>
      <c r="S26" s="33"/>
      <c r="T26" s="257"/>
      <c r="U26" s="257"/>
      <c r="V26" s="257"/>
      <c r="W26" s="257"/>
      <c r="X26" s="33"/>
      <c r="Y26" s="33"/>
    </row>
    <row r="27" spans="1:25" s="20" customFormat="1" ht="12.75" customHeight="1">
      <c r="A27" s="370" t="s">
        <v>220</v>
      </c>
      <c r="B27" s="370"/>
      <c r="C27" s="370"/>
      <c r="D27" s="370"/>
      <c r="E27" s="370"/>
      <c r="F27" s="370"/>
      <c r="G27" s="370"/>
      <c r="H27" s="33"/>
      <c r="I27" s="33"/>
      <c r="J27" s="33"/>
      <c r="K27" s="45"/>
      <c r="L27" s="41"/>
      <c r="M27" s="39"/>
      <c r="N27" s="39"/>
      <c r="O27" s="39"/>
      <c r="P27" s="39"/>
      <c r="Q27" s="39"/>
      <c r="R27" s="39"/>
      <c r="S27" s="33"/>
      <c r="T27" s="33"/>
      <c r="U27" s="257"/>
      <c r="V27" s="257"/>
      <c r="W27" s="257"/>
      <c r="X27" s="33"/>
      <c r="Y27" s="33"/>
    </row>
    <row r="28" spans="1:25" s="20" customFormat="1" ht="12.75">
      <c r="A28" s="370"/>
      <c r="B28" s="370"/>
      <c r="C28" s="370"/>
      <c r="D28" s="370"/>
      <c r="E28" s="370"/>
      <c r="F28" s="370"/>
      <c r="G28" s="370"/>
      <c r="K28" s="45"/>
      <c r="L28" s="41"/>
      <c r="M28" s="39"/>
      <c r="N28" s="39"/>
      <c r="O28" s="39"/>
      <c r="P28" s="39"/>
      <c r="Q28" s="39"/>
      <c r="R28" s="39"/>
      <c r="S28" s="33"/>
      <c r="T28" s="33"/>
      <c r="U28" s="33"/>
      <c r="V28" s="33"/>
      <c r="W28" s="33"/>
      <c r="X28" s="33"/>
      <c r="Y28" s="33"/>
    </row>
    <row r="29" spans="1:25" s="20" customFormat="1" ht="12.75">
      <c r="A29" s="52"/>
      <c r="B29" s="241"/>
      <c r="C29" s="241"/>
      <c r="D29" s="54"/>
      <c r="E29" s="24"/>
      <c r="F29" s="24"/>
      <c r="G29" s="242"/>
      <c r="H29" s="243"/>
      <c r="I29" s="243"/>
      <c r="J29" s="243"/>
      <c r="K29" s="45"/>
      <c r="L29" s="41"/>
      <c r="M29" s="39"/>
      <c r="N29" s="39"/>
      <c r="O29" s="39"/>
      <c r="P29" s="39"/>
      <c r="Q29" s="39"/>
      <c r="R29" s="39"/>
      <c r="S29" s="33"/>
      <c r="T29" s="33"/>
      <c r="U29" s="33"/>
      <c r="V29" s="33"/>
      <c r="W29" s="33"/>
      <c r="X29" s="33"/>
      <c r="Y29" s="33"/>
    </row>
    <row r="30" spans="1:25" s="20" customFormat="1" ht="12.75">
      <c r="A30" s="52"/>
      <c r="B30" s="241"/>
      <c r="C30" s="241"/>
      <c r="D30" s="54"/>
      <c r="E30" s="24"/>
      <c r="F30" s="24"/>
      <c r="G30" s="242"/>
      <c r="H30" s="244"/>
      <c r="I30" s="244"/>
      <c r="J30" s="244"/>
      <c r="K30" s="37"/>
      <c r="L30" s="41"/>
      <c r="M30" s="39"/>
      <c r="N30" s="39"/>
      <c r="O30" s="39"/>
      <c r="P30" s="39"/>
      <c r="Q30" s="39"/>
      <c r="R30" s="39"/>
      <c r="S30" s="33"/>
      <c r="T30" s="33"/>
      <c r="U30" s="33"/>
      <c r="V30" s="33"/>
      <c r="W30" s="33"/>
      <c r="X30" s="33"/>
      <c r="Y30" s="33"/>
    </row>
    <row r="31" spans="1:25" s="20" customFormat="1" ht="12.75">
      <c r="A31" s="52"/>
      <c r="B31" s="241"/>
      <c r="C31" s="241"/>
      <c r="D31" s="54"/>
      <c r="E31" s="24"/>
      <c r="F31" s="24"/>
      <c r="G31" s="242"/>
      <c r="H31" s="244"/>
      <c r="I31" s="244"/>
      <c r="J31" s="244"/>
      <c r="K31" s="37"/>
      <c r="L31" s="41"/>
      <c r="M31" s="39"/>
      <c r="N31" s="39"/>
      <c r="O31" s="39"/>
      <c r="P31" s="39"/>
      <c r="Q31" s="39"/>
      <c r="R31" s="39"/>
      <c r="S31" s="33"/>
      <c r="T31" s="33"/>
      <c r="U31" s="33"/>
      <c r="V31" s="33"/>
      <c r="W31" s="33"/>
      <c r="X31" s="33"/>
      <c r="Y31" s="33"/>
    </row>
    <row r="32" spans="1:18" s="20" customFormat="1" ht="12.75">
      <c r="A32" s="52"/>
      <c r="B32" s="241"/>
      <c r="C32" s="241"/>
      <c r="D32" s="54"/>
      <c r="E32" s="24"/>
      <c r="F32" s="24"/>
      <c r="G32" s="242"/>
      <c r="H32" s="244"/>
      <c r="I32" s="244"/>
      <c r="J32" s="244"/>
      <c r="K32" s="37"/>
      <c r="L32" s="38"/>
      <c r="M32" s="38"/>
      <c r="N32" s="38"/>
      <c r="O32" s="38"/>
      <c r="P32" s="38"/>
      <c r="Q32" s="38"/>
      <c r="R32" s="38"/>
    </row>
    <row r="33" spans="1:18" s="20" customFormat="1" ht="12.75">
      <c r="A33" s="52"/>
      <c r="B33" s="241"/>
      <c r="C33" s="241"/>
      <c r="D33" s="54"/>
      <c r="E33" s="24"/>
      <c r="F33" s="24"/>
      <c r="G33" s="242"/>
      <c r="H33" s="244"/>
      <c r="I33" s="244"/>
      <c r="J33" s="244"/>
      <c r="K33" s="37"/>
      <c r="L33" s="38"/>
      <c r="M33" s="38"/>
      <c r="N33" s="38"/>
      <c r="O33" s="38"/>
      <c r="P33" s="38"/>
      <c r="Q33" s="38"/>
      <c r="R33" s="38"/>
    </row>
    <row r="34" spans="1:18" s="20" customFormat="1" ht="12.75">
      <c r="A34" s="52"/>
      <c r="B34" s="241"/>
      <c r="C34" s="241"/>
      <c r="D34" s="54"/>
      <c r="E34" s="24"/>
      <c r="F34" s="24"/>
      <c r="G34" s="242"/>
      <c r="H34" s="244"/>
      <c r="I34" s="244"/>
      <c r="J34" s="244"/>
      <c r="K34" s="37"/>
      <c r="L34" s="55"/>
      <c r="M34" s="38"/>
      <c r="N34" s="38"/>
      <c r="O34" s="38"/>
      <c r="P34" s="38"/>
      <c r="Q34" s="38"/>
      <c r="R34" s="38"/>
    </row>
    <row r="35" spans="1:18" s="20" customFormat="1" ht="15">
      <c r="A35" s="56" t="s">
        <v>49</v>
      </c>
      <c r="B35" s="24"/>
      <c r="C35" s="24"/>
      <c r="D35" s="24"/>
      <c r="E35" s="24"/>
      <c r="F35" s="24"/>
      <c r="G35" s="49"/>
      <c r="H35" s="49"/>
      <c r="I35" s="49"/>
      <c r="J35" s="49"/>
      <c r="K35" s="34"/>
      <c r="L35" s="38"/>
      <c r="M35" s="38"/>
      <c r="N35" s="38"/>
      <c r="O35" s="38"/>
      <c r="P35" s="38"/>
      <c r="Q35" s="38"/>
      <c r="R35" s="38"/>
    </row>
    <row r="36" spans="1:11" s="20" customFormat="1" ht="12.75">
      <c r="A36" s="368" t="s">
        <v>46</v>
      </c>
      <c r="B36" s="388"/>
      <c r="C36" s="388"/>
      <c r="D36" s="388"/>
      <c r="E36" s="57">
        <f>IF('FA 7.1 B ROP'!E12="","",DATE(YEAR('FA 7.1 B ROP'!E12)+'FA 7.1 B ROP'!U18-1,12,31))</f>
      </c>
      <c r="G36" s="369"/>
      <c r="H36" s="369"/>
      <c r="I36" s="34"/>
      <c r="J36" s="58"/>
      <c r="K36" s="34"/>
    </row>
    <row r="37" spans="1:12" s="20" customFormat="1" ht="15">
      <c r="A37" s="381" t="s">
        <v>47</v>
      </c>
      <c r="B37" s="381"/>
      <c r="C37" s="381"/>
      <c r="D37" s="381"/>
      <c r="E37" s="60">
        <f>YEAR('FA 7.1 B ROP'!E14)-YEAR('FA 7.1 B ROP'!E12)+(MONTH('FA 7.1 B ROP'!E14)-MONTH('FA 7.1 B ROP'!E12))/12</f>
        <v>0</v>
      </c>
      <c r="F37" s="283" t="s">
        <v>193</v>
      </c>
      <c r="G37" s="61"/>
      <c r="H37" s="49"/>
      <c r="I37" s="49"/>
      <c r="J37" s="49"/>
      <c r="K37" s="34"/>
      <c r="L37" s="62"/>
    </row>
    <row r="38" spans="1:10" s="20" customFormat="1" ht="15">
      <c r="A38" s="381" t="s">
        <v>102</v>
      </c>
      <c r="B38" s="381"/>
      <c r="C38" s="381"/>
      <c r="D38" s="381"/>
      <c r="E38" s="60">
        <f>YEAR('FA 7.1 B ROP'!E14)-YEAR('FA 7.1 B ROP'!E13)+(MONTH('FA 7.1 B ROP'!E14)-MONTH('FA 7.1 B ROP'!E13))/12</f>
        <v>0</v>
      </c>
      <c r="F38" s="283" t="s">
        <v>193</v>
      </c>
      <c r="H38" s="22"/>
      <c r="I38" s="22"/>
      <c r="J38" s="22"/>
    </row>
    <row r="39" spans="1:5" s="20" customFormat="1" ht="14.25" customHeight="1">
      <c r="A39" s="381" t="s">
        <v>48</v>
      </c>
      <c r="B39" s="381"/>
      <c r="C39" s="381"/>
      <c r="D39" s="381"/>
      <c r="E39" s="57" t="str">
        <f>'FA 7.1 B ROP'!U21</f>
        <v>n/a</v>
      </c>
    </row>
    <row r="40" spans="1:10" s="20" customFormat="1" ht="15">
      <c r="A40" s="307" t="s">
        <v>9</v>
      </c>
      <c r="B40" s="307"/>
      <c r="C40" s="307"/>
      <c r="D40" s="307"/>
      <c r="E40" s="63" t="str">
        <f>IF(ISERROR(U17)=TRUE,"n/a",U17)</f>
        <v>n/a</v>
      </c>
      <c r="F40" s="64"/>
      <c r="G40" s="65"/>
      <c r="H40" s="66"/>
      <c r="I40" s="67"/>
      <c r="J40" s="65"/>
    </row>
    <row r="41" ht="12.75">
      <c r="H41" s="68"/>
    </row>
    <row r="42" spans="1:10" s="20" customFormat="1" ht="15.75" customHeight="1">
      <c r="A42" s="383" t="s">
        <v>54</v>
      </c>
      <c r="B42" s="384"/>
      <c r="C42" s="384"/>
      <c r="D42" s="384"/>
      <c r="E42" s="384"/>
      <c r="F42" s="384"/>
      <c r="G42" s="385"/>
      <c r="H42" s="385"/>
      <c r="I42" s="385"/>
      <c r="J42" s="385"/>
    </row>
    <row r="43" spans="1:10" s="20" customFormat="1" ht="15.75">
      <c r="A43" s="69"/>
      <c r="B43" s="70"/>
      <c r="C43" s="70"/>
      <c r="D43" s="70"/>
      <c r="E43" s="70"/>
      <c r="F43" s="70"/>
      <c r="G43" s="71"/>
      <c r="H43" s="71"/>
      <c r="I43" s="71"/>
      <c r="J43" s="71"/>
    </row>
    <row r="44" spans="1:9" s="20" customFormat="1" ht="15">
      <c r="A44" s="72" t="s">
        <v>55</v>
      </c>
      <c r="B44" s="24"/>
      <c r="C44" s="24"/>
      <c r="D44" s="24"/>
      <c r="E44" s="24"/>
      <c r="F44" s="24"/>
      <c r="G44" s="22"/>
      <c r="H44" s="22"/>
      <c r="I44" s="22"/>
    </row>
    <row r="45" spans="1:9" s="20" customFormat="1" ht="15">
      <c r="A45" s="73" t="s">
        <v>4</v>
      </c>
      <c r="B45" s="24"/>
      <c r="C45" s="24"/>
      <c r="D45" s="24"/>
      <c r="E45" s="24"/>
      <c r="F45" s="24"/>
      <c r="G45" s="22"/>
      <c r="H45" s="22"/>
      <c r="I45" s="22"/>
    </row>
    <row r="46" spans="1:10" s="20" customFormat="1" ht="12.75">
      <c r="A46" s="387" t="s">
        <v>37</v>
      </c>
      <c r="B46" s="346"/>
      <c r="C46" s="346"/>
      <c r="D46" s="346"/>
      <c r="E46" s="346"/>
      <c r="F46" s="346"/>
      <c r="G46" s="346"/>
      <c r="H46" s="346"/>
      <c r="I46" s="346"/>
      <c r="J46" s="346"/>
    </row>
    <row r="47" spans="1:9" s="20" customFormat="1" ht="15">
      <c r="A47" s="24"/>
      <c r="B47" s="24"/>
      <c r="C47" s="24"/>
      <c r="D47" s="24"/>
      <c r="E47" s="24"/>
      <c r="F47" s="24"/>
      <c r="G47" s="22"/>
      <c r="H47" s="22"/>
      <c r="I47" s="22"/>
    </row>
    <row r="48" spans="1:9" s="20" customFormat="1" ht="15">
      <c r="A48" s="73" t="s">
        <v>5</v>
      </c>
      <c r="B48" s="24"/>
      <c r="C48" s="24"/>
      <c r="D48" s="24"/>
      <c r="E48" s="24"/>
      <c r="F48" s="24"/>
      <c r="G48" s="22"/>
      <c r="H48" s="22"/>
      <c r="I48" s="22"/>
    </row>
    <row r="49" spans="1:10" s="20" customFormat="1" ht="12.75" customHeight="1">
      <c r="A49" s="382" t="s">
        <v>212</v>
      </c>
      <c r="B49" s="382"/>
      <c r="C49" s="382"/>
      <c r="D49" s="382"/>
      <c r="E49" s="382"/>
      <c r="F49" s="382"/>
      <c r="G49" s="382"/>
      <c r="H49" s="382"/>
      <c r="I49" s="382"/>
      <c r="J49" s="382"/>
    </row>
    <row r="50" spans="1:10" s="20" customFormat="1" ht="12.75" customHeight="1">
      <c r="A50" s="382"/>
      <c r="B50" s="382"/>
      <c r="C50" s="382"/>
      <c r="D50" s="382"/>
      <c r="E50" s="382"/>
      <c r="F50" s="382"/>
      <c r="G50" s="382"/>
      <c r="H50" s="382"/>
      <c r="I50" s="382"/>
      <c r="J50" s="382"/>
    </row>
    <row r="51" spans="1:10" s="20" customFormat="1" ht="12.75" customHeight="1">
      <c r="A51" s="82"/>
      <c r="B51" s="82"/>
      <c r="C51" s="82"/>
      <c r="D51" s="82"/>
      <c r="E51" s="82"/>
      <c r="F51" s="82"/>
      <c r="G51" s="82"/>
      <c r="H51" s="82"/>
      <c r="I51" s="82"/>
      <c r="J51" s="82"/>
    </row>
    <row r="52" spans="1:10" s="20" customFormat="1" ht="15">
      <c r="A52" s="56" t="s">
        <v>6</v>
      </c>
      <c r="B52" s="75"/>
      <c r="C52" s="75"/>
      <c r="D52" s="75"/>
      <c r="E52" s="75"/>
      <c r="F52" s="75"/>
      <c r="G52" s="65"/>
      <c r="H52" s="65"/>
      <c r="I52" s="65"/>
      <c r="J52" s="26"/>
    </row>
    <row r="53" spans="1:10" s="20" customFormat="1" ht="12.75" customHeight="1">
      <c r="A53" s="328" t="s">
        <v>198</v>
      </c>
      <c r="B53" s="329"/>
      <c r="C53" s="329"/>
      <c r="D53" s="329"/>
      <c r="E53" s="329"/>
      <c r="F53" s="329"/>
      <c r="G53" s="329"/>
      <c r="H53" s="329"/>
      <c r="I53" s="329"/>
      <c r="J53" s="329"/>
    </row>
    <row r="54" spans="1:10" s="20" customFormat="1" ht="14.25" customHeight="1">
      <c r="A54" s="376" t="s">
        <v>124</v>
      </c>
      <c r="B54" s="377"/>
      <c r="C54" s="377"/>
      <c r="D54" s="377"/>
      <c r="E54" s="377"/>
      <c r="F54" s="377"/>
      <c r="G54" s="377"/>
      <c r="H54" s="377"/>
      <c r="I54" s="377"/>
      <c r="J54" s="377"/>
    </row>
    <row r="55" spans="1:10" s="20" customFormat="1" ht="14.25" customHeight="1">
      <c r="A55" s="402" t="s">
        <v>154</v>
      </c>
      <c r="B55" s="402"/>
      <c r="C55" s="402"/>
      <c r="D55" s="402"/>
      <c r="E55" s="402"/>
      <c r="F55" s="402"/>
      <c r="G55" s="402"/>
      <c r="H55" s="402"/>
      <c r="I55" s="402"/>
      <c r="J55" s="402"/>
    </row>
    <row r="56" spans="1:10" s="20" customFormat="1" ht="15">
      <c r="A56" s="76"/>
      <c r="B56" s="77"/>
      <c r="C56" s="77"/>
      <c r="D56" s="77"/>
      <c r="E56" s="77"/>
      <c r="F56" s="77"/>
      <c r="G56" s="77"/>
      <c r="H56" s="77"/>
      <c r="I56" s="77"/>
      <c r="J56" s="77"/>
    </row>
    <row r="57" spans="1:10" s="20" customFormat="1" ht="14.25" customHeight="1">
      <c r="A57" s="406" t="s">
        <v>50</v>
      </c>
      <c r="B57" s="407"/>
      <c r="C57" s="407"/>
      <c r="D57" s="407"/>
      <c r="E57" s="407"/>
      <c r="F57" s="407"/>
      <c r="G57" s="407"/>
      <c r="H57" s="407"/>
      <c r="I57" s="407"/>
      <c r="J57" s="407"/>
    </row>
    <row r="58" spans="1:15" s="20" customFormat="1" ht="15">
      <c r="A58" s="287" t="s">
        <v>194</v>
      </c>
      <c r="B58" s="288"/>
      <c r="C58" s="288"/>
      <c r="D58" s="288"/>
      <c r="I58" s="288"/>
      <c r="L58" s="24"/>
      <c r="M58" s="22"/>
      <c r="N58" s="22"/>
      <c r="O58" s="22"/>
    </row>
    <row r="59" spans="1:9" s="20" customFormat="1" ht="14.25" customHeight="1">
      <c r="A59" s="289" t="s">
        <v>173</v>
      </c>
      <c r="B59" s="288"/>
      <c r="C59" s="288"/>
      <c r="D59" s="288"/>
      <c r="I59" s="288"/>
    </row>
    <row r="60" spans="1:9" s="20" customFormat="1" ht="12.75">
      <c r="A60" s="73"/>
      <c r="B60" s="24"/>
      <c r="C60" s="24"/>
      <c r="D60" s="24"/>
      <c r="I60" s="24"/>
    </row>
    <row r="61" spans="1:9" s="20" customFormat="1" ht="12.75">
      <c r="A61" s="78" t="s">
        <v>56</v>
      </c>
      <c r="B61" s="24"/>
      <c r="C61" s="24"/>
      <c r="D61" s="24"/>
      <c r="I61" s="24"/>
    </row>
    <row r="62" spans="1:6" ht="63.75">
      <c r="A62" s="80" t="s">
        <v>57</v>
      </c>
      <c r="B62" s="80" t="s">
        <v>2</v>
      </c>
      <c r="C62" s="80" t="s">
        <v>3</v>
      </c>
      <c r="D62" s="79" t="s">
        <v>103</v>
      </c>
      <c r="E62" s="79" t="s">
        <v>105</v>
      </c>
      <c r="F62" s="79" t="s">
        <v>174</v>
      </c>
    </row>
    <row r="63" spans="1:6" ht="12.75">
      <c r="A63" s="81">
        <v>1</v>
      </c>
      <c r="B63" s="8">
        <v>0</v>
      </c>
      <c r="C63" s="8">
        <v>0</v>
      </c>
      <c r="D63" s="8">
        <v>0</v>
      </c>
      <c r="E63" s="8">
        <v>0</v>
      </c>
      <c r="F63" s="83">
        <f aca="true" t="shared" si="0" ref="F63:F91">D63-E63</f>
        <v>0</v>
      </c>
    </row>
    <row r="64" spans="1:6" ht="12.75">
      <c r="A64" s="81">
        <v>2</v>
      </c>
      <c r="B64" s="8">
        <v>0</v>
      </c>
      <c r="C64" s="8">
        <v>0</v>
      </c>
      <c r="D64" s="8">
        <v>0</v>
      </c>
      <c r="E64" s="8">
        <v>0</v>
      </c>
      <c r="F64" s="83">
        <f t="shared" si="0"/>
        <v>0</v>
      </c>
    </row>
    <row r="65" spans="1:6" ht="12.75">
      <c r="A65" s="81">
        <v>3</v>
      </c>
      <c r="B65" s="19" t="s">
        <v>123</v>
      </c>
      <c r="C65" s="19" t="s">
        <v>123</v>
      </c>
      <c r="D65" s="8">
        <v>0</v>
      </c>
      <c r="E65" s="8">
        <v>0</v>
      </c>
      <c r="F65" s="83">
        <f t="shared" si="0"/>
        <v>0</v>
      </c>
    </row>
    <row r="66" spans="1:6" ht="12.75">
      <c r="A66" s="81">
        <v>4</v>
      </c>
      <c r="B66" s="19" t="s">
        <v>123</v>
      </c>
      <c r="C66" s="19" t="s">
        <v>123</v>
      </c>
      <c r="D66" s="8">
        <v>0</v>
      </c>
      <c r="E66" s="8">
        <v>0</v>
      </c>
      <c r="F66" s="83">
        <f t="shared" si="0"/>
        <v>0</v>
      </c>
    </row>
    <row r="67" spans="1:6" ht="12.75">
      <c r="A67" s="81">
        <v>5</v>
      </c>
      <c r="B67" s="19" t="s">
        <v>123</v>
      </c>
      <c r="C67" s="19" t="s">
        <v>123</v>
      </c>
      <c r="D67" s="8">
        <v>0</v>
      </c>
      <c r="E67" s="8">
        <v>0</v>
      </c>
      <c r="F67" s="83">
        <f t="shared" si="0"/>
        <v>0</v>
      </c>
    </row>
    <row r="68" spans="1:6" ht="12.75">
      <c r="A68" s="81">
        <v>6</v>
      </c>
      <c r="B68" s="19" t="s">
        <v>123</v>
      </c>
      <c r="C68" s="19" t="s">
        <v>123</v>
      </c>
      <c r="D68" s="8">
        <v>0</v>
      </c>
      <c r="E68" s="8">
        <v>0</v>
      </c>
      <c r="F68" s="83">
        <f t="shared" si="0"/>
        <v>0</v>
      </c>
    </row>
    <row r="69" spans="1:6" ht="12.75">
      <c r="A69" s="81">
        <v>7</v>
      </c>
      <c r="B69" s="19" t="s">
        <v>123</v>
      </c>
      <c r="C69" s="19" t="s">
        <v>123</v>
      </c>
      <c r="D69" s="8">
        <v>0</v>
      </c>
      <c r="E69" s="8">
        <v>0</v>
      </c>
      <c r="F69" s="83">
        <f t="shared" si="0"/>
        <v>0</v>
      </c>
    </row>
    <row r="70" spans="1:6" ht="12.75">
      <c r="A70" s="81">
        <v>8</v>
      </c>
      <c r="B70" s="19" t="s">
        <v>123</v>
      </c>
      <c r="C70" s="19" t="s">
        <v>123</v>
      </c>
      <c r="D70" s="8">
        <v>0</v>
      </c>
      <c r="E70" s="8">
        <v>0</v>
      </c>
      <c r="F70" s="83">
        <f t="shared" si="0"/>
        <v>0</v>
      </c>
    </row>
    <row r="71" spans="1:6" ht="12.75">
      <c r="A71" s="81">
        <v>9</v>
      </c>
      <c r="B71" s="19" t="s">
        <v>123</v>
      </c>
      <c r="C71" s="19" t="s">
        <v>123</v>
      </c>
      <c r="D71" s="8">
        <v>0</v>
      </c>
      <c r="E71" s="8">
        <v>0</v>
      </c>
      <c r="F71" s="83">
        <f t="shared" si="0"/>
        <v>0</v>
      </c>
    </row>
    <row r="72" spans="1:6" ht="12.75">
      <c r="A72" s="81">
        <v>10</v>
      </c>
      <c r="B72" s="19" t="s">
        <v>123</v>
      </c>
      <c r="C72" s="19" t="s">
        <v>123</v>
      </c>
      <c r="D72" s="8">
        <v>0</v>
      </c>
      <c r="E72" s="8">
        <v>0</v>
      </c>
      <c r="F72" s="83">
        <f t="shared" si="0"/>
        <v>0</v>
      </c>
    </row>
    <row r="73" spans="1:6" ht="12.75">
      <c r="A73" s="81">
        <v>11</v>
      </c>
      <c r="B73" s="19" t="s">
        <v>123</v>
      </c>
      <c r="C73" s="19" t="s">
        <v>123</v>
      </c>
      <c r="D73" s="8">
        <v>0</v>
      </c>
      <c r="E73" s="8">
        <v>0</v>
      </c>
      <c r="F73" s="83">
        <f t="shared" si="0"/>
        <v>0</v>
      </c>
    </row>
    <row r="74" spans="1:6" ht="12.75">
      <c r="A74" s="81">
        <v>12</v>
      </c>
      <c r="B74" s="19" t="s">
        <v>123</v>
      </c>
      <c r="C74" s="19" t="s">
        <v>123</v>
      </c>
      <c r="D74" s="8">
        <v>0</v>
      </c>
      <c r="E74" s="8">
        <v>0</v>
      </c>
      <c r="F74" s="83">
        <f t="shared" si="0"/>
        <v>0</v>
      </c>
    </row>
    <row r="75" spans="1:6" ht="12.75">
      <c r="A75" s="81">
        <v>13</v>
      </c>
      <c r="B75" s="19" t="s">
        <v>123</v>
      </c>
      <c r="C75" s="19" t="s">
        <v>123</v>
      </c>
      <c r="D75" s="8">
        <v>0</v>
      </c>
      <c r="E75" s="8">
        <v>0</v>
      </c>
      <c r="F75" s="83">
        <f t="shared" si="0"/>
        <v>0</v>
      </c>
    </row>
    <row r="76" spans="1:6" ht="12.75">
      <c r="A76" s="81">
        <v>14</v>
      </c>
      <c r="B76" s="19" t="s">
        <v>123</v>
      </c>
      <c r="C76" s="19" t="s">
        <v>123</v>
      </c>
      <c r="D76" s="8">
        <v>0</v>
      </c>
      <c r="E76" s="8">
        <v>0</v>
      </c>
      <c r="F76" s="83">
        <f t="shared" si="0"/>
        <v>0</v>
      </c>
    </row>
    <row r="77" spans="1:6" ht="12.75">
      <c r="A77" s="81">
        <v>15</v>
      </c>
      <c r="B77" s="19" t="s">
        <v>123</v>
      </c>
      <c r="C77" s="19" t="s">
        <v>123</v>
      </c>
      <c r="D77" s="8">
        <v>0</v>
      </c>
      <c r="E77" s="8">
        <v>0</v>
      </c>
      <c r="F77" s="83">
        <f t="shared" si="0"/>
        <v>0</v>
      </c>
    </row>
    <row r="78" spans="1:6" ht="12.75">
      <c r="A78" s="81">
        <v>16</v>
      </c>
      <c r="B78" s="19" t="s">
        <v>123</v>
      </c>
      <c r="C78" s="19" t="s">
        <v>123</v>
      </c>
      <c r="D78" s="8">
        <v>0</v>
      </c>
      <c r="E78" s="8">
        <v>0</v>
      </c>
      <c r="F78" s="83">
        <f t="shared" si="0"/>
        <v>0</v>
      </c>
    </row>
    <row r="79" spans="1:6" ht="12.75">
      <c r="A79" s="81">
        <v>17</v>
      </c>
      <c r="B79" s="19" t="s">
        <v>123</v>
      </c>
      <c r="C79" s="19" t="s">
        <v>123</v>
      </c>
      <c r="D79" s="8">
        <v>0</v>
      </c>
      <c r="E79" s="8">
        <v>0</v>
      </c>
      <c r="F79" s="83">
        <f t="shared" si="0"/>
        <v>0</v>
      </c>
    </row>
    <row r="80" spans="1:7" s="73" customFormat="1" ht="12.75">
      <c r="A80" s="81">
        <v>18</v>
      </c>
      <c r="B80" s="19" t="s">
        <v>123</v>
      </c>
      <c r="C80" s="19" t="s">
        <v>123</v>
      </c>
      <c r="D80" s="8">
        <v>0</v>
      </c>
      <c r="E80" s="8">
        <v>0</v>
      </c>
      <c r="F80" s="83">
        <f t="shared" si="0"/>
        <v>0</v>
      </c>
      <c r="G80" s="24"/>
    </row>
    <row r="81" spans="1:6" ht="12.75">
      <c r="A81" s="81">
        <v>19</v>
      </c>
      <c r="B81" s="19" t="s">
        <v>123</v>
      </c>
      <c r="C81" s="19" t="s">
        <v>123</v>
      </c>
      <c r="D81" s="8">
        <v>0</v>
      </c>
      <c r="E81" s="8">
        <v>0</v>
      </c>
      <c r="F81" s="83">
        <f t="shared" si="0"/>
        <v>0</v>
      </c>
    </row>
    <row r="82" spans="1:6" ht="12.75">
      <c r="A82" s="81">
        <v>20</v>
      </c>
      <c r="B82" s="19" t="s">
        <v>123</v>
      </c>
      <c r="C82" s="19" t="s">
        <v>123</v>
      </c>
      <c r="D82" s="8">
        <v>0</v>
      </c>
      <c r="E82" s="8">
        <v>0</v>
      </c>
      <c r="F82" s="83">
        <f t="shared" si="0"/>
        <v>0</v>
      </c>
    </row>
    <row r="83" spans="1:6" ht="12.75">
      <c r="A83" s="81">
        <v>21</v>
      </c>
      <c r="B83" s="19" t="s">
        <v>123</v>
      </c>
      <c r="C83" s="19" t="s">
        <v>123</v>
      </c>
      <c r="D83" s="8">
        <v>0</v>
      </c>
      <c r="E83" s="8">
        <v>0</v>
      </c>
      <c r="F83" s="83">
        <f t="shared" si="0"/>
        <v>0</v>
      </c>
    </row>
    <row r="84" spans="1:6" ht="12.75">
      <c r="A84" s="81">
        <v>22</v>
      </c>
      <c r="B84" s="19" t="s">
        <v>123</v>
      </c>
      <c r="C84" s="19" t="s">
        <v>123</v>
      </c>
      <c r="D84" s="8">
        <v>0</v>
      </c>
      <c r="E84" s="8">
        <v>0</v>
      </c>
      <c r="F84" s="83">
        <f t="shared" si="0"/>
        <v>0</v>
      </c>
    </row>
    <row r="85" spans="1:6" ht="12.75">
      <c r="A85" s="81">
        <v>23</v>
      </c>
      <c r="B85" s="19" t="s">
        <v>123</v>
      </c>
      <c r="C85" s="19" t="s">
        <v>123</v>
      </c>
      <c r="D85" s="8">
        <v>0</v>
      </c>
      <c r="E85" s="8">
        <v>0</v>
      </c>
      <c r="F85" s="83">
        <f t="shared" si="0"/>
        <v>0</v>
      </c>
    </row>
    <row r="86" spans="1:6" ht="12.75">
      <c r="A86" s="81">
        <v>24</v>
      </c>
      <c r="B86" s="19" t="s">
        <v>123</v>
      </c>
      <c r="C86" s="19" t="s">
        <v>123</v>
      </c>
      <c r="D86" s="8">
        <v>0</v>
      </c>
      <c r="E86" s="8">
        <v>0</v>
      </c>
      <c r="F86" s="83">
        <f t="shared" si="0"/>
        <v>0</v>
      </c>
    </row>
    <row r="87" spans="1:6" ht="12.75">
      <c r="A87" s="81">
        <v>25</v>
      </c>
      <c r="B87" s="19" t="s">
        <v>123</v>
      </c>
      <c r="C87" s="19" t="s">
        <v>123</v>
      </c>
      <c r="D87" s="8">
        <v>0</v>
      </c>
      <c r="E87" s="8">
        <v>0</v>
      </c>
      <c r="F87" s="83">
        <f t="shared" si="0"/>
        <v>0</v>
      </c>
    </row>
    <row r="88" spans="1:6" ht="12.75">
      <c r="A88" s="81">
        <v>26</v>
      </c>
      <c r="B88" s="19" t="s">
        <v>123</v>
      </c>
      <c r="C88" s="19" t="s">
        <v>123</v>
      </c>
      <c r="D88" s="8">
        <v>0</v>
      </c>
      <c r="E88" s="8">
        <v>0</v>
      </c>
      <c r="F88" s="83">
        <f t="shared" si="0"/>
        <v>0</v>
      </c>
    </row>
    <row r="89" spans="1:6" ht="12.75">
      <c r="A89" s="81">
        <v>27</v>
      </c>
      <c r="B89" s="19" t="s">
        <v>123</v>
      </c>
      <c r="C89" s="19" t="s">
        <v>123</v>
      </c>
      <c r="D89" s="8">
        <v>0</v>
      </c>
      <c r="E89" s="8">
        <v>0</v>
      </c>
      <c r="F89" s="83">
        <f t="shared" si="0"/>
        <v>0</v>
      </c>
    </row>
    <row r="90" spans="1:6" ht="12.75">
      <c r="A90" s="81">
        <v>28</v>
      </c>
      <c r="B90" s="19" t="s">
        <v>123</v>
      </c>
      <c r="C90" s="19" t="s">
        <v>123</v>
      </c>
      <c r="D90" s="8">
        <v>0</v>
      </c>
      <c r="E90" s="8">
        <v>0</v>
      </c>
      <c r="F90" s="83">
        <f t="shared" si="0"/>
        <v>0</v>
      </c>
    </row>
    <row r="91" spans="1:6" ht="12.75">
      <c r="A91" s="81">
        <v>29</v>
      </c>
      <c r="B91" s="19" t="s">
        <v>123</v>
      </c>
      <c r="C91" s="19" t="s">
        <v>123</v>
      </c>
      <c r="D91" s="8">
        <v>0</v>
      </c>
      <c r="E91" s="8">
        <v>0</v>
      </c>
      <c r="F91" s="83">
        <f t="shared" si="0"/>
        <v>0</v>
      </c>
    </row>
    <row r="92" spans="1:6" ht="12.75">
      <c r="A92" s="81">
        <v>30</v>
      </c>
      <c r="B92" s="19" t="s">
        <v>123</v>
      </c>
      <c r="C92" s="19" t="s">
        <v>123</v>
      </c>
      <c r="D92" s="8">
        <v>0</v>
      </c>
      <c r="E92" s="8">
        <v>0</v>
      </c>
      <c r="F92" s="308" t="e">
        <f>D92-E92+D93</f>
        <v>#VALUE!</v>
      </c>
    </row>
    <row r="93" spans="1:6" s="75" customFormat="1" ht="12.75" customHeight="1">
      <c r="A93" s="81" t="s">
        <v>31</v>
      </c>
      <c r="B93" s="19" t="s">
        <v>123</v>
      </c>
      <c r="C93" s="19" t="s">
        <v>123</v>
      </c>
      <c r="D93" s="83" t="e">
        <f>U16</f>
        <v>#VALUE!</v>
      </c>
      <c r="E93" s="84" t="s">
        <v>123</v>
      </c>
      <c r="F93" s="309"/>
    </row>
    <row r="94" spans="1:6" ht="12.75">
      <c r="A94" s="59" t="s">
        <v>62</v>
      </c>
      <c r="B94" s="85">
        <f>SUM(B63:B92)</f>
        <v>0</v>
      </c>
      <c r="C94" s="85">
        <f>SUM(C63:C92)</f>
        <v>0</v>
      </c>
      <c r="D94" s="85" t="e">
        <f>SUM(D63:D93)</f>
        <v>#VALUE!</v>
      </c>
      <c r="E94" s="85">
        <f>SUM(E63:E92)</f>
        <v>0</v>
      </c>
      <c r="F94" s="85" t="e">
        <f>D94-E94</f>
        <v>#VALUE!</v>
      </c>
    </row>
    <row r="95" spans="1:6" ht="12.75">
      <c r="A95" s="59" t="s">
        <v>63</v>
      </c>
      <c r="B95" s="85">
        <f>NPV(0.05,B63,B64)</f>
        <v>0</v>
      </c>
      <c r="C95" s="85">
        <f>NPV(0.05,C63,C64)</f>
        <v>0</v>
      </c>
      <c r="D95" s="85" t="e">
        <f>NPV(0.05,D63:D91,(D92+D93))</f>
        <v>#VALUE!</v>
      </c>
      <c r="E95" s="85">
        <f>NPV(0.05,E63:E92)</f>
        <v>0</v>
      </c>
      <c r="F95" s="85" t="e">
        <f>D95-E95</f>
        <v>#VALUE!</v>
      </c>
    </row>
    <row r="96" spans="1:9" ht="15">
      <c r="A96" s="86" t="s">
        <v>125</v>
      </c>
      <c r="B96" s="87"/>
      <c r="C96" s="87"/>
      <c r="D96" s="87"/>
      <c r="I96" s="87"/>
    </row>
    <row r="97" spans="1:6" s="68" customFormat="1" ht="15.75" customHeight="1">
      <c r="A97" s="88"/>
      <c r="B97" s="89"/>
      <c r="C97" s="380"/>
      <c r="D97" s="380"/>
      <c r="E97" s="380"/>
      <c r="F97" s="380"/>
    </row>
    <row r="98" ht="12.75">
      <c r="A98" s="90"/>
    </row>
    <row r="99" ht="12.75">
      <c r="A99" s="90"/>
    </row>
    <row r="100" ht="12.75">
      <c r="A100" s="90"/>
    </row>
    <row r="101" ht="12.75">
      <c r="A101" s="90"/>
    </row>
    <row r="102" ht="12.75">
      <c r="A102" s="90"/>
    </row>
    <row r="103" spans="1:2" ht="12.75">
      <c r="A103" s="72" t="s">
        <v>64</v>
      </c>
      <c r="B103" s="91"/>
    </row>
    <row r="104" spans="1:9" ht="12.75">
      <c r="A104" s="378" t="s">
        <v>99</v>
      </c>
      <c r="B104" s="379"/>
      <c r="C104" s="379"/>
      <c r="D104" s="379"/>
      <c r="E104" s="379"/>
      <c r="F104" s="379"/>
      <c r="G104" s="379"/>
      <c r="H104" s="379"/>
      <c r="I104" s="379"/>
    </row>
    <row r="105" ht="15">
      <c r="A105" s="92"/>
    </row>
    <row r="106" spans="1:4" ht="12.75">
      <c r="A106" s="73" t="s">
        <v>65</v>
      </c>
      <c r="D106" s="75"/>
    </row>
    <row r="107" ht="13.5" thickBot="1">
      <c r="A107" s="73"/>
    </row>
    <row r="108" ht="13.5" thickBot="1">
      <c r="B108" s="93" t="s">
        <v>66</v>
      </c>
    </row>
    <row r="109" ht="12.75"/>
    <row r="110" spans="1:6" ht="13.5">
      <c r="A110" s="94" t="s">
        <v>67</v>
      </c>
      <c r="B110" s="95"/>
      <c r="C110" s="95"/>
      <c r="D110" s="95"/>
      <c r="E110" s="95"/>
      <c r="F110" s="95"/>
    </row>
    <row r="111" spans="1:6" ht="13.5">
      <c r="A111" s="94" t="s">
        <v>68</v>
      </c>
      <c r="B111" s="95"/>
      <c r="C111" s="95"/>
      <c r="D111" s="95"/>
      <c r="E111" s="95"/>
      <c r="F111" s="95"/>
    </row>
    <row r="112" spans="1:10" ht="15" customHeight="1">
      <c r="A112" s="405" t="s">
        <v>175</v>
      </c>
      <c r="B112" s="346"/>
      <c r="C112" s="346"/>
      <c r="D112" s="346"/>
      <c r="E112" s="346"/>
      <c r="F112" s="346"/>
      <c r="G112" s="346"/>
      <c r="H112" s="346"/>
      <c r="I112" s="346"/>
      <c r="J112" s="346"/>
    </row>
    <row r="113" spans="1:6" ht="12.75">
      <c r="A113" s="96"/>
      <c r="B113" s="96"/>
      <c r="C113" s="96"/>
      <c r="D113" s="96"/>
      <c r="E113" s="96"/>
      <c r="F113" s="96"/>
    </row>
    <row r="114" spans="1:6" ht="15">
      <c r="A114" s="71"/>
      <c r="B114" s="71"/>
      <c r="C114" s="71"/>
      <c r="D114" s="71"/>
      <c r="E114" s="71"/>
      <c r="F114" s="71"/>
    </row>
    <row r="115" ht="12.75">
      <c r="A115" s="73" t="s">
        <v>104</v>
      </c>
    </row>
    <row r="116" ht="13.5" thickBot="1">
      <c r="A116" s="73"/>
    </row>
    <row r="117" ht="13.5" thickBot="1">
      <c r="B117" s="93" t="s">
        <v>69</v>
      </c>
    </row>
    <row r="118" ht="12.75">
      <c r="B118" s="40"/>
    </row>
    <row r="119" ht="13.5">
      <c r="A119" s="94" t="s">
        <v>70</v>
      </c>
    </row>
    <row r="120" ht="13.5">
      <c r="A120" s="94" t="s">
        <v>96</v>
      </c>
    </row>
    <row r="121" ht="15">
      <c r="A121" s="97"/>
    </row>
    <row r="122" ht="12.75">
      <c r="A122" s="73" t="s">
        <v>71</v>
      </c>
    </row>
    <row r="123" ht="13.5" thickBot="1">
      <c r="A123" s="73"/>
    </row>
    <row r="124" spans="2:3" ht="13.5" thickBot="1">
      <c r="B124" s="304" t="s">
        <v>72</v>
      </c>
      <c r="C124" s="334"/>
    </row>
    <row r="125" spans="2:3" ht="15">
      <c r="B125" s="40"/>
      <c r="C125" s="53"/>
    </row>
    <row r="126" spans="1:3" ht="15">
      <c r="A126" s="94" t="s">
        <v>97</v>
      </c>
      <c r="B126" s="40"/>
      <c r="C126" s="53"/>
    </row>
    <row r="127" ht="15">
      <c r="A127" s="97"/>
    </row>
    <row r="128" spans="1:4" ht="12.75">
      <c r="A128" s="99" t="s">
        <v>51</v>
      </c>
      <c r="B128" s="91"/>
      <c r="C128" s="91"/>
      <c r="D128" s="91"/>
    </row>
    <row r="129" spans="1:7" ht="13.5" thickBot="1">
      <c r="A129" s="100"/>
      <c r="B129" s="101"/>
      <c r="C129" s="101"/>
      <c r="D129" s="101"/>
      <c r="E129" s="101"/>
      <c r="G129" s="101"/>
    </row>
    <row r="130" spans="1:8" ht="13.5" thickBot="1">
      <c r="A130" s="40" t="s">
        <v>73</v>
      </c>
      <c r="B130" s="102" t="s">
        <v>74</v>
      </c>
      <c r="C130" s="102" t="s">
        <v>75</v>
      </c>
      <c r="D130" s="102" t="s">
        <v>76</v>
      </c>
      <c r="E130" s="102" t="s">
        <v>77</v>
      </c>
      <c r="F130" s="103"/>
      <c r="G130" s="103"/>
      <c r="H130" s="103"/>
    </row>
    <row r="131" spans="1:8" ht="13.5" thickBot="1">
      <c r="A131" s="40"/>
      <c r="B131" s="104" t="e">
        <f>IF(C131&lt;0,0,C131/D131)</f>
        <v>#VALUE!</v>
      </c>
      <c r="C131" s="105" t="e">
        <f>IF((D131-E131)&gt;D131,D131,(D131-E131))</f>
        <v>#VALUE!</v>
      </c>
      <c r="D131" s="105">
        <f>B95</f>
        <v>0</v>
      </c>
      <c r="E131" s="105" t="e">
        <f>F95</f>
        <v>#VALUE!</v>
      </c>
      <c r="F131" s="103"/>
      <c r="G131" s="103"/>
      <c r="H131" s="103"/>
    </row>
    <row r="132" spans="1:9" ht="15.75" thickBot="1">
      <c r="A132" s="40"/>
      <c r="B132" s="106"/>
      <c r="C132" s="107"/>
      <c r="D132" s="107"/>
      <c r="E132" s="107"/>
      <c r="F132" s="108"/>
      <c r="G132" s="109"/>
      <c r="H132" s="109"/>
      <c r="I132" s="110"/>
    </row>
    <row r="133" spans="1:9" ht="14.25" customHeight="1" thickBot="1">
      <c r="A133" s="40"/>
      <c r="B133" s="304" t="s">
        <v>53</v>
      </c>
      <c r="C133" s="371"/>
      <c r="D133" s="371"/>
      <c r="E133" s="371"/>
      <c r="F133" s="371"/>
      <c r="G133" s="371"/>
      <c r="H133" s="372"/>
      <c r="I133" s="110"/>
    </row>
    <row r="134" spans="1:9" ht="15.75" thickBot="1">
      <c r="A134" s="40"/>
      <c r="B134" s="373" t="e">
        <f>IF(B131=0,"Projekt je prefinancovaný, nie je nárok na poskytnutie NFP.",IF((D131-E131)&lt;=D131,"'Max EE je prijateľné'","Medzera vo financovaní je vyššia ako diskontované investičné výdavky. Ako 'max EE' sa použijú 'DIC'. Existuje riziko, že projekt je dlhodobo neudržateľný!"))</f>
        <v>#VALUE!</v>
      </c>
      <c r="C134" s="374"/>
      <c r="D134" s="374"/>
      <c r="E134" s="374"/>
      <c r="F134" s="374"/>
      <c r="G134" s="374"/>
      <c r="H134" s="375"/>
      <c r="I134" s="110"/>
    </row>
    <row r="135" spans="1:8" ht="13.5" thickBot="1">
      <c r="A135" s="40"/>
      <c r="B135" s="103"/>
      <c r="C135" s="111"/>
      <c r="D135" s="111"/>
      <c r="E135" s="111"/>
      <c r="F135" s="111"/>
      <c r="G135" s="103"/>
      <c r="H135" s="103"/>
    </row>
    <row r="136" spans="1:8" ht="15" customHeight="1" thickBot="1">
      <c r="A136" s="40" t="s">
        <v>78</v>
      </c>
      <c r="B136" s="112" t="s">
        <v>79</v>
      </c>
      <c r="C136" s="112" t="s">
        <v>80</v>
      </c>
      <c r="D136" s="102" t="s">
        <v>74</v>
      </c>
      <c r="H136" s="103"/>
    </row>
    <row r="137" spans="1:8" ht="15" customHeight="1" thickBot="1">
      <c r="A137" s="101"/>
      <c r="B137" s="105" t="e">
        <f>C137*D137</f>
        <v>#VALUE!</v>
      </c>
      <c r="C137" s="105">
        <f>B94</f>
        <v>0</v>
      </c>
      <c r="D137" s="104" t="e">
        <f>B131</f>
        <v>#VALUE!</v>
      </c>
      <c r="G137" s="113"/>
      <c r="H137" s="103"/>
    </row>
    <row r="138" spans="1:8" ht="13.5" thickBot="1">
      <c r="A138" s="101"/>
      <c r="B138" s="107"/>
      <c r="C138" s="107"/>
      <c r="D138" s="103"/>
      <c r="E138" s="103"/>
      <c r="F138" s="114"/>
      <c r="G138" s="115"/>
      <c r="H138" s="103"/>
    </row>
    <row r="139" spans="1:5" ht="15" customHeight="1" thickBot="1">
      <c r="A139" s="40" t="s">
        <v>81</v>
      </c>
      <c r="B139" s="116" t="s">
        <v>52</v>
      </c>
      <c r="C139" s="112" t="s">
        <v>79</v>
      </c>
      <c r="D139" s="349" t="s">
        <v>82</v>
      </c>
      <c r="E139" s="350"/>
    </row>
    <row r="140" spans="2:5" ht="15" customHeight="1" thickBot="1">
      <c r="B140" s="117" t="e">
        <f>C140*D140</f>
        <v>#VALUE!</v>
      </c>
      <c r="C140" s="105" t="e">
        <f>B137</f>
        <v>#VALUE!</v>
      </c>
      <c r="D140" s="352">
        <v>0.95</v>
      </c>
      <c r="E140" s="353"/>
    </row>
    <row r="141" spans="2:5" ht="12.75">
      <c r="B141" s="118"/>
      <c r="C141" s="107"/>
      <c r="D141" s="107"/>
      <c r="E141" s="107"/>
    </row>
    <row r="142" spans="1:18" ht="12.75">
      <c r="A142" s="78"/>
      <c r="B142" s="78"/>
      <c r="C142" s="78"/>
      <c r="D142" s="78"/>
      <c r="E142" s="78"/>
      <c r="F142" s="78"/>
      <c r="G142" s="78"/>
      <c r="H142" s="78"/>
      <c r="I142" s="78"/>
      <c r="J142" s="78"/>
      <c r="K142" s="78"/>
      <c r="L142" s="78"/>
      <c r="M142" s="78"/>
      <c r="N142" s="78"/>
      <c r="O142" s="78"/>
      <c r="P142" s="78"/>
      <c r="Q142" s="78"/>
      <c r="R142" s="78"/>
    </row>
    <row r="143" ht="12.75"/>
    <row r="144" spans="2:5" ht="14.25" customHeight="1">
      <c r="B144" s="101"/>
      <c r="C144" s="101"/>
      <c r="D144" s="101"/>
      <c r="E144" s="101"/>
    </row>
    <row r="145" spans="1:10" ht="14.25" customHeight="1">
      <c r="A145" s="305" t="s">
        <v>83</v>
      </c>
      <c r="B145" s="305"/>
      <c r="C145" s="305"/>
      <c r="D145" s="305"/>
      <c r="E145" s="305"/>
      <c r="F145" s="305"/>
      <c r="G145" s="336"/>
      <c r="H145" s="336"/>
      <c r="I145" s="336"/>
      <c r="J145" s="336"/>
    </row>
    <row r="146" ht="14.25" customHeight="1"/>
    <row r="147" spans="1:10" s="240" customFormat="1" ht="14.25" customHeight="1">
      <c r="A147" s="389" t="s">
        <v>214</v>
      </c>
      <c r="B147" s="389"/>
      <c r="C147" s="389"/>
      <c r="D147" s="389"/>
      <c r="E147" s="389"/>
      <c r="F147" s="389"/>
      <c r="G147" s="389"/>
      <c r="H147" s="389"/>
      <c r="I147" s="389"/>
      <c r="J147" s="389"/>
    </row>
    <row r="148" spans="1:10" s="240" customFormat="1" ht="14.25" customHeight="1">
      <c r="A148" s="389"/>
      <c r="B148" s="389"/>
      <c r="C148" s="389"/>
      <c r="D148" s="389"/>
      <c r="E148" s="389"/>
      <c r="F148" s="389"/>
      <c r="G148" s="389"/>
      <c r="H148" s="389"/>
      <c r="I148" s="389"/>
      <c r="J148" s="389"/>
    </row>
    <row r="149" spans="1:10" s="240" customFormat="1" ht="14.25" customHeight="1">
      <c r="A149" s="389"/>
      <c r="B149" s="389"/>
      <c r="C149" s="389"/>
      <c r="D149" s="389"/>
      <c r="E149" s="389"/>
      <c r="F149" s="389"/>
      <c r="G149" s="389"/>
      <c r="H149" s="389"/>
      <c r="I149" s="389"/>
      <c r="J149" s="389"/>
    </row>
    <row r="150" spans="1:10" s="240" customFormat="1" ht="14.25" customHeight="1">
      <c r="A150" s="389"/>
      <c r="B150" s="389"/>
      <c r="C150" s="389"/>
      <c r="D150" s="389"/>
      <c r="E150" s="389"/>
      <c r="F150" s="389"/>
      <c r="G150" s="389"/>
      <c r="H150" s="389"/>
      <c r="I150" s="389"/>
      <c r="J150" s="389"/>
    </row>
    <row r="151" spans="1:10" s="240" customFormat="1" ht="14.25" customHeight="1">
      <c r="A151" s="389"/>
      <c r="B151" s="389"/>
      <c r="C151" s="389"/>
      <c r="D151" s="389"/>
      <c r="E151" s="389"/>
      <c r="F151" s="389"/>
      <c r="G151" s="389"/>
      <c r="H151" s="389"/>
      <c r="I151" s="389"/>
      <c r="J151" s="389"/>
    </row>
    <row r="152" spans="1:10" s="240" customFormat="1" ht="14.25" customHeight="1">
      <c r="A152" s="389"/>
      <c r="B152" s="389"/>
      <c r="C152" s="389"/>
      <c r="D152" s="389"/>
      <c r="E152" s="389"/>
      <c r="F152" s="389"/>
      <c r="G152" s="389"/>
      <c r="H152" s="389"/>
      <c r="I152" s="389"/>
      <c r="J152" s="389"/>
    </row>
    <row r="153" spans="1:10" s="240" customFormat="1" ht="14.25" customHeight="1">
      <c r="A153" s="389"/>
      <c r="B153" s="389"/>
      <c r="C153" s="389"/>
      <c r="D153" s="389"/>
      <c r="E153" s="389"/>
      <c r="F153" s="389"/>
      <c r="G153" s="389"/>
      <c r="H153" s="389"/>
      <c r="I153" s="389"/>
      <c r="J153" s="389"/>
    </row>
    <row r="154" spans="1:10" s="240" customFormat="1" ht="14.25" customHeight="1">
      <c r="A154" s="389"/>
      <c r="B154" s="389"/>
      <c r="C154" s="389"/>
      <c r="D154" s="389"/>
      <c r="E154" s="389"/>
      <c r="F154" s="389"/>
      <c r="G154" s="389"/>
      <c r="H154" s="389"/>
      <c r="I154" s="389"/>
      <c r="J154" s="389"/>
    </row>
    <row r="155" spans="1:10" s="240" customFormat="1" ht="14.25" customHeight="1">
      <c r="A155" s="389"/>
      <c r="B155" s="389"/>
      <c r="C155" s="389"/>
      <c r="D155" s="389"/>
      <c r="E155" s="389"/>
      <c r="F155" s="389"/>
      <c r="G155" s="389"/>
      <c r="H155" s="389"/>
      <c r="I155" s="389"/>
      <c r="J155" s="389"/>
    </row>
    <row r="156" spans="1:10" s="240" customFormat="1" ht="14.25" customHeight="1">
      <c r="A156" s="389"/>
      <c r="B156" s="389"/>
      <c r="C156" s="389"/>
      <c r="D156" s="389"/>
      <c r="E156" s="389"/>
      <c r="F156" s="389"/>
      <c r="G156" s="389"/>
      <c r="H156" s="389"/>
      <c r="I156" s="389"/>
      <c r="J156" s="389"/>
    </row>
    <row r="157" spans="1:10" s="240" customFormat="1" ht="14.25" customHeight="1">
      <c r="A157" s="389"/>
      <c r="B157" s="389"/>
      <c r="C157" s="389"/>
      <c r="D157" s="389"/>
      <c r="E157" s="389"/>
      <c r="F157" s="389"/>
      <c r="G157" s="389"/>
      <c r="H157" s="389"/>
      <c r="I157" s="389"/>
      <c r="J157" s="389"/>
    </row>
    <row r="158" spans="1:10" s="240" customFormat="1" ht="14.25" customHeight="1">
      <c r="A158" s="389"/>
      <c r="B158" s="389"/>
      <c r="C158" s="389"/>
      <c r="D158" s="389"/>
      <c r="E158" s="389"/>
      <c r="F158" s="389"/>
      <c r="G158" s="389"/>
      <c r="H158" s="389"/>
      <c r="I158" s="389"/>
      <c r="J158" s="389"/>
    </row>
    <row r="159" spans="1:10" s="240" customFormat="1" ht="14.25" customHeight="1">
      <c r="A159" s="389"/>
      <c r="B159" s="389"/>
      <c r="C159" s="389"/>
      <c r="D159" s="389"/>
      <c r="E159" s="389"/>
      <c r="F159" s="389"/>
      <c r="G159" s="389"/>
      <c r="H159" s="389"/>
      <c r="I159" s="389"/>
      <c r="J159" s="389"/>
    </row>
    <row r="160" spans="1:10" s="240" customFormat="1" ht="14.25" customHeight="1">
      <c r="A160" s="390"/>
      <c r="B160" s="390"/>
      <c r="C160" s="390"/>
      <c r="D160" s="390"/>
      <c r="E160" s="390"/>
      <c r="F160" s="390"/>
      <c r="G160" s="390"/>
      <c r="H160" s="390"/>
      <c r="I160" s="390"/>
      <c r="J160" s="390"/>
    </row>
    <row r="161" spans="1:10" s="240" customFormat="1" ht="14.25" customHeight="1">
      <c r="A161" s="390"/>
      <c r="B161" s="390"/>
      <c r="C161" s="390"/>
      <c r="D161" s="390"/>
      <c r="E161" s="390"/>
      <c r="F161" s="390"/>
      <c r="G161" s="390"/>
      <c r="H161" s="390"/>
      <c r="I161" s="390"/>
      <c r="J161" s="390"/>
    </row>
    <row r="162" spans="1:10" s="240" customFormat="1" ht="14.25" customHeight="1">
      <c r="A162" s="119"/>
      <c r="B162" s="119"/>
      <c r="C162" s="119"/>
      <c r="D162" s="119"/>
      <c r="E162" s="119"/>
      <c r="F162" s="119"/>
      <c r="G162" s="119"/>
      <c r="H162" s="119"/>
      <c r="I162" s="119"/>
      <c r="J162" s="119"/>
    </row>
    <row r="163" spans="1:6" ht="15">
      <c r="A163" s="72" t="s">
        <v>84</v>
      </c>
      <c r="B163" s="74"/>
      <c r="C163" s="74"/>
      <c r="D163" s="74"/>
      <c r="E163" s="74"/>
      <c r="F163" s="74"/>
    </row>
    <row r="164" spans="1:6" ht="14.25" customHeight="1">
      <c r="A164" s="72"/>
      <c r="B164" s="74"/>
      <c r="C164" s="74"/>
      <c r="D164" s="74"/>
      <c r="E164" s="74"/>
      <c r="F164" s="74"/>
    </row>
    <row r="165" spans="1:10" ht="12.75">
      <c r="A165" s="408" t="s">
        <v>141</v>
      </c>
      <c r="B165" s="409"/>
      <c r="C165" s="409"/>
      <c r="D165" s="409"/>
      <c r="E165" s="409"/>
      <c r="F165" s="409"/>
      <c r="G165" s="313"/>
      <c r="H165" s="313"/>
      <c r="I165" s="313"/>
      <c r="J165" s="313"/>
    </row>
    <row r="166" spans="1:10" ht="12.75" customHeight="1">
      <c r="A166" s="144"/>
      <c r="B166" s="153"/>
      <c r="C166" s="153"/>
      <c r="D166" s="153"/>
      <c r="E166" s="153"/>
      <c r="F166" s="153"/>
      <c r="G166" s="119"/>
      <c r="H166" s="119"/>
      <c r="I166" s="119"/>
      <c r="J166" s="119"/>
    </row>
    <row r="167" spans="1:10" ht="14.25" customHeight="1">
      <c r="A167" s="312" t="s">
        <v>10</v>
      </c>
      <c r="B167" s="313"/>
      <c r="C167" s="313"/>
      <c r="D167" s="313"/>
      <c r="E167" s="313"/>
      <c r="F167" s="313"/>
      <c r="G167" s="313"/>
      <c r="H167" s="313"/>
      <c r="I167" s="313"/>
      <c r="J167" s="313"/>
    </row>
    <row r="168" spans="1:10" ht="14.25" customHeight="1">
      <c r="A168" s="42"/>
      <c r="B168" s="75"/>
      <c r="C168" s="75"/>
      <c r="D168" s="75"/>
      <c r="E168" s="75"/>
      <c r="F168" s="75"/>
      <c r="G168" s="75"/>
      <c r="H168" s="75"/>
      <c r="I168" s="75"/>
      <c r="J168" s="75"/>
    </row>
    <row r="169" spans="1:10" ht="14.25" customHeight="1">
      <c r="A169" s="310" t="s">
        <v>142</v>
      </c>
      <c r="B169" s="313"/>
      <c r="C169" s="313"/>
      <c r="D169" s="313"/>
      <c r="E169" s="313"/>
      <c r="F169" s="313"/>
      <c r="G169" s="313"/>
      <c r="H169" s="313"/>
      <c r="I169" s="313"/>
      <c r="J169" s="313"/>
    </row>
    <row r="170" spans="1:10" ht="12.75" customHeight="1">
      <c r="A170" s="313"/>
      <c r="B170" s="313"/>
      <c r="C170" s="313"/>
      <c r="D170" s="313"/>
      <c r="E170" s="313"/>
      <c r="F170" s="313"/>
      <c r="G170" s="313"/>
      <c r="H170" s="313"/>
      <c r="I170" s="313"/>
      <c r="J170" s="313"/>
    </row>
    <row r="171" spans="1:10" ht="15">
      <c r="A171" s="119"/>
      <c r="B171" s="119"/>
      <c r="C171" s="119"/>
      <c r="D171" s="119"/>
      <c r="E171" s="119"/>
      <c r="F171" s="119"/>
      <c r="G171" s="119"/>
      <c r="H171" s="119"/>
      <c r="I171" s="119"/>
      <c r="J171" s="119"/>
    </row>
    <row r="172" spans="1:18" s="75" customFormat="1" ht="14.25" customHeight="1">
      <c r="A172" s="312" t="s">
        <v>95</v>
      </c>
      <c r="B172" s="313"/>
      <c r="C172" s="313"/>
      <c r="D172" s="313"/>
      <c r="E172" s="313"/>
      <c r="F172" s="313"/>
      <c r="G172" s="313"/>
      <c r="H172" s="313"/>
      <c r="I172" s="313"/>
      <c r="J172" s="313"/>
      <c r="K172" s="24"/>
      <c r="L172" s="24"/>
      <c r="M172" s="24"/>
      <c r="N172" s="24"/>
      <c r="O172" s="24"/>
      <c r="P172" s="24"/>
      <c r="Q172" s="24"/>
      <c r="R172" s="24"/>
    </row>
    <row r="173" spans="2:18" s="120" customFormat="1" ht="13.5">
      <c r="B173" s="239"/>
      <c r="C173" s="239"/>
      <c r="D173" s="239"/>
      <c r="E173" s="239"/>
      <c r="F173" s="239"/>
      <c r="G173" s="239"/>
      <c r="H173" s="239"/>
      <c r="I173" s="239"/>
      <c r="J173" s="239"/>
      <c r="K173" s="24"/>
      <c r="L173" s="24"/>
      <c r="M173" s="24"/>
      <c r="N173" s="24"/>
      <c r="O173" s="24"/>
      <c r="P173" s="24"/>
      <c r="Q173" s="24"/>
      <c r="R173" s="24"/>
    </row>
    <row r="174" spans="1:18" s="120" customFormat="1" ht="13.5" customHeight="1">
      <c r="A174" s="310" t="s">
        <v>155</v>
      </c>
      <c r="B174" s="310"/>
      <c r="C174" s="310"/>
      <c r="D174" s="310"/>
      <c r="E174" s="310"/>
      <c r="F174" s="310"/>
      <c r="G174" s="310"/>
      <c r="H174" s="310"/>
      <c r="I174" s="310"/>
      <c r="J174" s="310"/>
      <c r="K174" s="24"/>
      <c r="L174" s="24"/>
      <c r="M174" s="24"/>
      <c r="N174" s="24"/>
      <c r="O174" s="24"/>
      <c r="P174" s="24"/>
      <c r="Q174" s="24"/>
      <c r="R174" s="24"/>
    </row>
    <row r="175" spans="1:18" s="120" customFormat="1" ht="13.5" customHeight="1">
      <c r="A175" s="310"/>
      <c r="B175" s="310"/>
      <c r="C175" s="310"/>
      <c r="D175" s="310"/>
      <c r="E175" s="310"/>
      <c r="F175" s="310"/>
      <c r="G175" s="310"/>
      <c r="H175" s="310"/>
      <c r="I175" s="310"/>
      <c r="J175" s="310"/>
      <c r="K175" s="24"/>
      <c r="L175" s="24"/>
      <c r="M175" s="24"/>
      <c r="N175" s="24"/>
      <c r="O175" s="24"/>
      <c r="P175" s="24"/>
      <c r="Q175" s="24"/>
      <c r="R175" s="24"/>
    </row>
    <row r="176" spans="1:18" s="120" customFormat="1" ht="13.5" customHeight="1">
      <c r="A176" s="239"/>
      <c r="B176" s="239"/>
      <c r="C176" s="239"/>
      <c r="D176" s="239"/>
      <c r="E176" s="239"/>
      <c r="F176" s="239"/>
      <c r="G176" s="239"/>
      <c r="H176" s="239"/>
      <c r="I176" s="239"/>
      <c r="J176" s="239"/>
      <c r="K176" s="24"/>
      <c r="L176" s="24"/>
      <c r="M176" s="24"/>
      <c r="N176" s="24"/>
      <c r="O176" s="24"/>
      <c r="P176" s="24"/>
      <c r="Q176" s="24"/>
      <c r="R176" s="24"/>
    </row>
    <row r="177" spans="1:18" s="120" customFormat="1" ht="13.5" customHeight="1">
      <c r="A177" s="312" t="s">
        <v>195</v>
      </c>
      <c r="B177" s="401"/>
      <c r="C177" s="401"/>
      <c r="D177" s="401"/>
      <c r="E177" s="401"/>
      <c r="F177" s="401"/>
      <c r="G177" s="401"/>
      <c r="H177" s="401"/>
      <c r="I177" s="401"/>
      <c r="J177" s="401"/>
      <c r="K177" s="24"/>
      <c r="L177" s="24"/>
      <c r="M177" s="24"/>
      <c r="N177" s="24"/>
      <c r="O177" s="24"/>
      <c r="P177" s="24"/>
      <c r="Q177" s="24"/>
      <c r="R177" s="24"/>
    </row>
    <row r="178" spans="11:18" s="263" customFormat="1" ht="15" customHeight="1">
      <c r="K178" s="56"/>
      <c r="L178" s="56"/>
      <c r="M178" s="56"/>
      <c r="N178" s="56"/>
      <c r="O178" s="56"/>
      <c r="P178" s="56"/>
      <c r="Q178" s="56"/>
      <c r="R178" s="56"/>
    </row>
    <row r="179" spans="1:18" s="120" customFormat="1" ht="13.5">
      <c r="A179" s="78" t="s">
        <v>85</v>
      </c>
      <c r="B179" s="24"/>
      <c r="C179" s="24"/>
      <c r="D179" s="24"/>
      <c r="E179" s="24"/>
      <c r="F179" s="24"/>
      <c r="G179" s="24"/>
      <c r="H179" s="24"/>
      <c r="I179" s="24"/>
      <c r="J179" s="24"/>
      <c r="Q179" s="121"/>
      <c r="R179" s="121"/>
    </row>
    <row r="180" spans="1:19" s="120" customFormat="1" ht="25.5" customHeight="1">
      <c r="A180" s="311" t="s">
        <v>57</v>
      </c>
      <c r="B180" s="154" t="s">
        <v>140</v>
      </c>
      <c r="C180" s="403" t="s">
        <v>160</v>
      </c>
      <c r="D180" s="403"/>
      <c r="E180" s="404"/>
      <c r="F180" s="410" t="s">
        <v>161</v>
      </c>
      <c r="G180" s="403"/>
      <c r="H180" s="154" t="s">
        <v>112</v>
      </c>
      <c r="I180" s="311" t="s">
        <v>59</v>
      </c>
      <c r="J180" s="311" t="s">
        <v>60</v>
      </c>
      <c r="K180" s="351" t="s">
        <v>8</v>
      </c>
      <c r="L180" s="351"/>
      <c r="M180" s="351"/>
      <c r="N180" s="351"/>
      <c r="O180" s="351"/>
      <c r="P180" s="123"/>
      <c r="Q180" s="306" t="s">
        <v>126</v>
      </c>
      <c r="R180" s="306" t="s">
        <v>128</v>
      </c>
      <c r="S180" s="399" t="s">
        <v>138</v>
      </c>
    </row>
    <row r="181" spans="1:19" s="120" customFormat="1" ht="51">
      <c r="A181" s="311"/>
      <c r="B181" s="157" t="s">
        <v>143</v>
      </c>
      <c r="C181" s="155" t="s">
        <v>158</v>
      </c>
      <c r="D181" s="122" t="s">
        <v>159</v>
      </c>
      <c r="E181" s="122" t="s">
        <v>58</v>
      </c>
      <c r="F181" s="122" t="s">
        <v>61</v>
      </c>
      <c r="G181" s="156" t="s">
        <v>162</v>
      </c>
      <c r="H181" s="157" t="s">
        <v>144</v>
      </c>
      <c r="I181" s="311"/>
      <c r="J181" s="311"/>
      <c r="K181" s="351"/>
      <c r="L181" s="351"/>
      <c r="M181" s="351"/>
      <c r="N181" s="351"/>
      <c r="O181" s="351"/>
      <c r="P181" s="123"/>
      <c r="Q181" s="306"/>
      <c r="R181" s="306"/>
      <c r="S181" s="399"/>
    </row>
    <row r="182" spans="1:19" s="120" customFormat="1" ht="13.5">
      <c r="A182" s="124">
        <v>1</v>
      </c>
      <c r="B182" s="15">
        <f>B63+C63</f>
        <v>0</v>
      </c>
      <c r="C182" s="15">
        <f>D63-E63</f>
        <v>0</v>
      </c>
      <c r="D182" s="15">
        <v>0</v>
      </c>
      <c r="E182" s="9">
        <v>0</v>
      </c>
      <c r="F182" s="15" t="e">
        <f>B140*B63/(B63+B64)</f>
        <v>#VALUE!</v>
      </c>
      <c r="G182" s="15" t="e">
        <f>B63+C63-F182</f>
        <v>#VALUE!</v>
      </c>
      <c r="H182" s="9">
        <v>0</v>
      </c>
      <c r="I182" s="125" t="e">
        <f>-B182+C182-D182-E182+F182+G182+H182</f>
        <v>#VALUE!</v>
      </c>
      <c r="J182" s="125" t="e">
        <f>I182</f>
        <v>#VALUE!</v>
      </c>
      <c r="K182" s="344"/>
      <c r="L182" s="344"/>
      <c r="M182" s="344"/>
      <c r="N182" s="344"/>
      <c r="O182" s="344"/>
      <c r="P182" s="123">
        <f aca="true" t="shared" si="1" ref="P182:P211">IF(K182="","",CONCATENATE("  /Rok ",A182,": ",K182))</f>
      </c>
      <c r="Q182" s="126" t="e">
        <f>IF(I182&lt;0,IF(K182="",1,0),0)</f>
        <v>#VALUE!</v>
      </c>
      <c r="R182" s="126" t="e">
        <f>IF(J182&lt;0,IF(K182="",1,0),0)</f>
        <v>#VALUE!</v>
      </c>
      <c r="S182" s="120" t="e">
        <f>IF(J182&lt;0,1,0)</f>
        <v>#VALUE!</v>
      </c>
    </row>
    <row r="183" spans="1:19" s="120" customFormat="1" ht="13.5">
      <c r="A183" s="124">
        <v>2</v>
      </c>
      <c r="B183" s="15">
        <f>B64+C64</f>
        <v>0</v>
      </c>
      <c r="C183" s="15">
        <f>D64-E64</f>
        <v>0</v>
      </c>
      <c r="D183" s="15">
        <v>0</v>
      </c>
      <c r="E183" s="9">
        <v>0</v>
      </c>
      <c r="F183" s="15" t="e">
        <f>B140*B64/(B63+B64)</f>
        <v>#VALUE!</v>
      </c>
      <c r="G183" s="15" t="e">
        <f>B64+C64-F183</f>
        <v>#VALUE!</v>
      </c>
      <c r="H183" s="9">
        <v>0</v>
      </c>
      <c r="I183" s="125" t="e">
        <f>-B183+C183-D183-E183+F183+G183+H183</f>
        <v>#VALUE!</v>
      </c>
      <c r="J183" s="125" t="e">
        <f aca="true" t="shared" si="2" ref="J183:J211">J182+I183</f>
        <v>#VALUE!</v>
      </c>
      <c r="K183" s="344"/>
      <c r="L183" s="344"/>
      <c r="M183" s="344"/>
      <c r="N183" s="344"/>
      <c r="O183" s="344"/>
      <c r="P183" s="123">
        <f t="shared" si="1"/>
      </c>
      <c r="Q183" s="126" t="e">
        <f aca="true" t="shared" si="3" ref="Q183:Q211">IF(I183&lt;0,IF(K183="",1,0),0)</f>
        <v>#VALUE!</v>
      </c>
      <c r="R183" s="126" t="e">
        <f aca="true" t="shared" si="4" ref="R183:R211">IF(J183&lt;0,IF(K183="",1,0),0)</f>
        <v>#VALUE!</v>
      </c>
      <c r="S183" s="120" t="e">
        <f aca="true" t="shared" si="5" ref="S183:S211">IF(J183&lt;0,1,0)</f>
        <v>#VALUE!</v>
      </c>
    </row>
    <row r="184" spans="1:19" s="120" customFormat="1" ht="13.5">
      <c r="A184" s="124">
        <v>3</v>
      </c>
      <c r="B184" s="19" t="s">
        <v>123</v>
      </c>
      <c r="C184" s="15">
        <f aca="true" t="shared" si="6" ref="C184:C210">D65-E65</f>
        <v>0</v>
      </c>
      <c r="D184" s="9">
        <v>0</v>
      </c>
      <c r="E184" s="9">
        <v>0</v>
      </c>
      <c r="F184" s="19" t="s">
        <v>123</v>
      </c>
      <c r="G184" s="19" t="s">
        <v>123</v>
      </c>
      <c r="H184" s="9">
        <v>0</v>
      </c>
      <c r="I184" s="125">
        <f aca="true" t="shared" si="7" ref="I184:I211">C184-D184-E184+H184</f>
        <v>0</v>
      </c>
      <c r="J184" s="125" t="e">
        <f t="shared" si="2"/>
        <v>#VALUE!</v>
      </c>
      <c r="K184" s="344"/>
      <c r="L184" s="344"/>
      <c r="M184" s="344"/>
      <c r="N184" s="344"/>
      <c r="O184" s="344"/>
      <c r="P184" s="123">
        <f t="shared" si="1"/>
      </c>
      <c r="Q184" s="126">
        <f t="shared" si="3"/>
        <v>0</v>
      </c>
      <c r="R184" s="126" t="e">
        <f t="shared" si="4"/>
        <v>#VALUE!</v>
      </c>
      <c r="S184" s="120" t="e">
        <f t="shared" si="5"/>
        <v>#VALUE!</v>
      </c>
    </row>
    <row r="185" spans="1:19" s="120" customFormat="1" ht="13.5">
      <c r="A185" s="124">
        <v>4</v>
      </c>
      <c r="B185" s="19" t="s">
        <v>123</v>
      </c>
      <c r="C185" s="15">
        <f t="shared" si="6"/>
        <v>0</v>
      </c>
      <c r="D185" s="9">
        <v>0</v>
      </c>
      <c r="E185" s="9">
        <v>0</v>
      </c>
      <c r="F185" s="19" t="s">
        <v>123</v>
      </c>
      <c r="G185" s="19" t="s">
        <v>123</v>
      </c>
      <c r="H185" s="9">
        <v>0</v>
      </c>
      <c r="I185" s="125">
        <f t="shared" si="7"/>
        <v>0</v>
      </c>
      <c r="J185" s="125" t="e">
        <f t="shared" si="2"/>
        <v>#VALUE!</v>
      </c>
      <c r="K185" s="344"/>
      <c r="L185" s="344"/>
      <c r="M185" s="344"/>
      <c r="N185" s="344"/>
      <c r="O185" s="344"/>
      <c r="P185" s="123">
        <f t="shared" si="1"/>
      </c>
      <c r="Q185" s="126">
        <f>IF(I185&lt;0,IF(K185="",1,0),0)</f>
        <v>0</v>
      </c>
      <c r="R185" s="126" t="e">
        <f>IF(J185&lt;0,IF(K185="",1,0),0)</f>
        <v>#VALUE!</v>
      </c>
      <c r="S185" s="120" t="e">
        <f t="shared" si="5"/>
        <v>#VALUE!</v>
      </c>
    </row>
    <row r="186" spans="1:19" s="120" customFormat="1" ht="13.5">
      <c r="A186" s="124">
        <v>5</v>
      </c>
      <c r="B186" s="19" t="s">
        <v>123</v>
      </c>
      <c r="C186" s="15">
        <f t="shared" si="6"/>
        <v>0</v>
      </c>
      <c r="D186" s="9">
        <v>0</v>
      </c>
      <c r="E186" s="9">
        <v>0</v>
      </c>
      <c r="F186" s="19" t="s">
        <v>123</v>
      </c>
      <c r="G186" s="19" t="s">
        <v>123</v>
      </c>
      <c r="H186" s="9">
        <v>0</v>
      </c>
      <c r="I186" s="125">
        <f t="shared" si="7"/>
        <v>0</v>
      </c>
      <c r="J186" s="125" t="e">
        <f t="shared" si="2"/>
        <v>#VALUE!</v>
      </c>
      <c r="K186" s="344"/>
      <c r="L186" s="344"/>
      <c r="M186" s="344"/>
      <c r="N186" s="344"/>
      <c r="O186" s="344"/>
      <c r="P186" s="123">
        <f t="shared" si="1"/>
      </c>
      <c r="Q186" s="126">
        <f t="shared" si="3"/>
        <v>0</v>
      </c>
      <c r="R186" s="126" t="e">
        <f t="shared" si="4"/>
        <v>#VALUE!</v>
      </c>
      <c r="S186" s="120" t="e">
        <f t="shared" si="5"/>
        <v>#VALUE!</v>
      </c>
    </row>
    <row r="187" spans="1:19" s="120" customFormat="1" ht="13.5">
      <c r="A187" s="124">
        <v>6</v>
      </c>
      <c r="B187" s="19" t="s">
        <v>123</v>
      </c>
      <c r="C187" s="15">
        <f t="shared" si="6"/>
        <v>0</v>
      </c>
      <c r="D187" s="9">
        <v>0</v>
      </c>
      <c r="E187" s="9">
        <v>0</v>
      </c>
      <c r="F187" s="19" t="s">
        <v>123</v>
      </c>
      <c r="G187" s="19" t="s">
        <v>123</v>
      </c>
      <c r="H187" s="9">
        <v>0</v>
      </c>
      <c r="I187" s="125">
        <f t="shared" si="7"/>
        <v>0</v>
      </c>
      <c r="J187" s="125" t="e">
        <f t="shared" si="2"/>
        <v>#VALUE!</v>
      </c>
      <c r="K187" s="344"/>
      <c r="L187" s="344"/>
      <c r="M187" s="344"/>
      <c r="N187" s="344"/>
      <c r="O187" s="344"/>
      <c r="P187" s="123">
        <f t="shared" si="1"/>
      </c>
      <c r="Q187" s="126">
        <f t="shared" si="3"/>
        <v>0</v>
      </c>
      <c r="R187" s="126" t="e">
        <f t="shared" si="4"/>
        <v>#VALUE!</v>
      </c>
      <c r="S187" s="120" t="e">
        <f t="shared" si="5"/>
        <v>#VALUE!</v>
      </c>
    </row>
    <row r="188" spans="1:19" s="120" customFormat="1" ht="13.5">
      <c r="A188" s="124">
        <v>7</v>
      </c>
      <c r="B188" s="19" t="s">
        <v>123</v>
      </c>
      <c r="C188" s="15">
        <f t="shared" si="6"/>
        <v>0</v>
      </c>
      <c r="D188" s="9">
        <v>0</v>
      </c>
      <c r="E188" s="9">
        <v>0</v>
      </c>
      <c r="F188" s="19" t="s">
        <v>123</v>
      </c>
      <c r="G188" s="19" t="s">
        <v>123</v>
      </c>
      <c r="H188" s="9">
        <v>0</v>
      </c>
      <c r="I188" s="125">
        <f t="shared" si="7"/>
        <v>0</v>
      </c>
      <c r="J188" s="125" t="e">
        <f t="shared" si="2"/>
        <v>#VALUE!</v>
      </c>
      <c r="K188" s="344"/>
      <c r="L188" s="344"/>
      <c r="M188" s="344"/>
      <c r="N188" s="344"/>
      <c r="O188" s="344"/>
      <c r="P188" s="123">
        <f t="shared" si="1"/>
      </c>
      <c r="Q188" s="126">
        <f t="shared" si="3"/>
        <v>0</v>
      </c>
      <c r="R188" s="126" t="e">
        <f t="shared" si="4"/>
        <v>#VALUE!</v>
      </c>
      <c r="S188" s="120" t="e">
        <f t="shared" si="5"/>
        <v>#VALUE!</v>
      </c>
    </row>
    <row r="189" spans="1:19" s="120" customFormat="1" ht="13.5">
      <c r="A189" s="124">
        <v>8</v>
      </c>
      <c r="B189" s="19" t="s">
        <v>123</v>
      </c>
      <c r="C189" s="15">
        <f t="shared" si="6"/>
        <v>0</v>
      </c>
      <c r="D189" s="9">
        <v>0</v>
      </c>
      <c r="E189" s="9">
        <v>0</v>
      </c>
      <c r="F189" s="19" t="s">
        <v>123</v>
      </c>
      <c r="G189" s="19" t="s">
        <v>123</v>
      </c>
      <c r="H189" s="9">
        <v>0</v>
      </c>
      <c r="I189" s="125">
        <f t="shared" si="7"/>
        <v>0</v>
      </c>
      <c r="J189" s="125" t="e">
        <f t="shared" si="2"/>
        <v>#VALUE!</v>
      </c>
      <c r="K189" s="344"/>
      <c r="L189" s="344"/>
      <c r="M189" s="344"/>
      <c r="N189" s="344"/>
      <c r="O189" s="344"/>
      <c r="P189" s="123">
        <f t="shared" si="1"/>
      </c>
      <c r="Q189" s="126">
        <f t="shared" si="3"/>
        <v>0</v>
      </c>
      <c r="R189" s="126" t="e">
        <f t="shared" si="4"/>
        <v>#VALUE!</v>
      </c>
      <c r="S189" s="120" t="e">
        <f t="shared" si="5"/>
        <v>#VALUE!</v>
      </c>
    </row>
    <row r="190" spans="1:19" s="120" customFormat="1" ht="13.5">
      <c r="A190" s="124">
        <v>9</v>
      </c>
      <c r="B190" s="19" t="s">
        <v>123</v>
      </c>
      <c r="C190" s="15">
        <f t="shared" si="6"/>
        <v>0</v>
      </c>
      <c r="D190" s="9">
        <v>0</v>
      </c>
      <c r="E190" s="9">
        <v>0</v>
      </c>
      <c r="F190" s="19" t="s">
        <v>123</v>
      </c>
      <c r="G190" s="19" t="s">
        <v>123</v>
      </c>
      <c r="H190" s="9">
        <v>0</v>
      </c>
      <c r="I190" s="125">
        <f t="shared" si="7"/>
        <v>0</v>
      </c>
      <c r="J190" s="125" t="e">
        <f t="shared" si="2"/>
        <v>#VALUE!</v>
      </c>
      <c r="K190" s="344"/>
      <c r="L190" s="344"/>
      <c r="M190" s="344"/>
      <c r="N190" s="344"/>
      <c r="O190" s="344"/>
      <c r="P190" s="123">
        <f t="shared" si="1"/>
      </c>
      <c r="Q190" s="126">
        <f t="shared" si="3"/>
        <v>0</v>
      </c>
      <c r="R190" s="126" t="e">
        <f t="shared" si="4"/>
        <v>#VALUE!</v>
      </c>
      <c r="S190" s="120" t="e">
        <f t="shared" si="5"/>
        <v>#VALUE!</v>
      </c>
    </row>
    <row r="191" spans="1:19" s="120" customFormat="1" ht="13.5">
      <c r="A191" s="124">
        <v>10</v>
      </c>
      <c r="B191" s="19" t="s">
        <v>123</v>
      </c>
      <c r="C191" s="15">
        <f t="shared" si="6"/>
        <v>0</v>
      </c>
      <c r="D191" s="9">
        <v>0</v>
      </c>
      <c r="E191" s="9">
        <v>0</v>
      </c>
      <c r="F191" s="19" t="s">
        <v>123</v>
      </c>
      <c r="G191" s="19" t="s">
        <v>123</v>
      </c>
      <c r="H191" s="9">
        <v>0</v>
      </c>
      <c r="I191" s="125">
        <f t="shared" si="7"/>
        <v>0</v>
      </c>
      <c r="J191" s="125" t="e">
        <f t="shared" si="2"/>
        <v>#VALUE!</v>
      </c>
      <c r="K191" s="344"/>
      <c r="L191" s="344"/>
      <c r="M191" s="344"/>
      <c r="N191" s="344"/>
      <c r="O191" s="344"/>
      <c r="P191" s="123">
        <f t="shared" si="1"/>
      </c>
      <c r="Q191" s="126">
        <f t="shared" si="3"/>
        <v>0</v>
      </c>
      <c r="R191" s="126" t="e">
        <f t="shared" si="4"/>
        <v>#VALUE!</v>
      </c>
      <c r="S191" s="120" t="e">
        <f t="shared" si="5"/>
        <v>#VALUE!</v>
      </c>
    </row>
    <row r="192" spans="1:19" s="120" customFormat="1" ht="13.5">
      <c r="A192" s="124">
        <v>11</v>
      </c>
      <c r="B192" s="19" t="s">
        <v>123</v>
      </c>
      <c r="C192" s="15">
        <f t="shared" si="6"/>
        <v>0</v>
      </c>
      <c r="D192" s="9">
        <v>0</v>
      </c>
      <c r="E192" s="9">
        <v>0</v>
      </c>
      <c r="F192" s="19" t="s">
        <v>123</v>
      </c>
      <c r="G192" s="19" t="s">
        <v>123</v>
      </c>
      <c r="H192" s="9">
        <v>0</v>
      </c>
      <c r="I192" s="125">
        <f t="shared" si="7"/>
        <v>0</v>
      </c>
      <c r="J192" s="125" t="e">
        <f t="shared" si="2"/>
        <v>#VALUE!</v>
      </c>
      <c r="K192" s="344"/>
      <c r="L192" s="344"/>
      <c r="M192" s="344"/>
      <c r="N192" s="344"/>
      <c r="O192" s="344"/>
      <c r="P192" s="123">
        <f t="shared" si="1"/>
      </c>
      <c r="Q192" s="126">
        <f t="shared" si="3"/>
        <v>0</v>
      </c>
      <c r="R192" s="126" t="e">
        <f t="shared" si="4"/>
        <v>#VALUE!</v>
      </c>
      <c r="S192" s="120" t="e">
        <f t="shared" si="5"/>
        <v>#VALUE!</v>
      </c>
    </row>
    <row r="193" spans="1:19" s="120" customFormat="1" ht="13.5">
      <c r="A193" s="124">
        <v>12</v>
      </c>
      <c r="B193" s="19" t="s">
        <v>123</v>
      </c>
      <c r="C193" s="15">
        <f t="shared" si="6"/>
        <v>0</v>
      </c>
      <c r="D193" s="9">
        <v>0</v>
      </c>
      <c r="E193" s="9">
        <v>0</v>
      </c>
      <c r="F193" s="19" t="s">
        <v>123</v>
      </c>
      <c r="G193" s="19" t="s">
        <v>123</v>
      </c>
      <c r="H193" s="9">
        <v>0</v>
      </c>
      <c r="I193" s="125">
        <f t="shared" si="7"/>
        <v>0</v>
      </c>
      <c r="J193" s="125" t="e">
        <f t="shared" si="2"/>
        <v>#VALUE!</v>
      </c>
      <c r="K193" s="344"/>
      <c r="L193" s="344"/>
      <c r="M193" s="344"/>
      <c r="N193" s="344"/>
      <c r="O193" s="344"/>
      <c r="P193" s="123">
        <f t="shared" si="1"/>
      </c>
      <c r="Q193" s="126">
        <f t="shared" si="3"/>
        <v>0</v>
      </c>
      <c r="R193" s="126" t="e">
        <f t="shared" si="4"/>
        <v>#VALUE!</v>
      </c>
      <c r="S193" s="120" t="e">
        <f t="shared" si="5"/>
        <v>#VALUE!</v>
      </c>
    </row>
    <row r="194" spans="1:19" s="120" customFormat="1" ht="13.5">
      <c r="A194" s="124">
        <v>13</v>
      </c>
      <c r="B194" s="19" t="s">
        <v>123</v>
      </c>
      <c r="C194" s="15">
        <f t="shared" si="6"/>
        <v>0</v>
      </c>
      <c r="D194" s="9">
        <v>0</v>
      </c>
      <c r="E194" s="9">
        <v>0</v>
      </c>
      <c r="F194" s="19" t="s">
        <v>123</v>
      </c>
      <c r="G194" s="19" t="s">
        <v>123</v>
      </c>
      <c r="H194" s="9">
        <v>0</v>
      </c>
      <c r="I194" s="125">
        <f t="shared" si="7"/>
        <v>0</v>
      </c>
      <c r="J194" s="125" t="e">
        <f t="shared" si="2"/>
        <v>#VALUE!</v>
      </c>
      <c r="K194" s="344"/>
      <c r="L194" s="344"/>
      <c r="M194" s="344"/>
      <c r="N194" s="344"/>
      <c r="O194" s="344"/>
      <c r="P194" s="123">
        <f t="shared" si="1"/>
      </c>
      <c r="Q194" s="126">
        <f t="shared" si="3"/>
        <v>0</v>
      </c>
      <c r="R194" s="126" t="e">
        <f t="shared" si="4"/>
        <v>#VALUE!</v>
      </c>
      <c r="S194" s="120" t="e">
        <f t="shared" si="5"/>
        <v>#VALUE!</v>
      </c>
    </row>
    <row r="195" spans="1:19" s="120" customFormat="1" ht="13.5">
      <c r="A195" s="124">
        <v>14</v>
      </c>
      <c r="B195" s="19" t="s">
        <v>123</v>
      </c>
      <c r="C195" s="15">
        <f t="shared" si="6"/>
        <v>0</v>
      </c>
      <c r="D195" s="9">
        <v>0</v>
      </c>
      <c r="E195" s="9">
        <v>0</v>
      </c>
      <c r="F195" s="19" t="s">
        <v>123</v>
      </c>
      <c r="G195" s="19" t="s">
        <v>123</v>
      </c>
      <c r="H195" s="9">
        <v>0</v>
      </c>
      <c r="I195" s="125">
        <f t="shared" si="7"/>
        <v>0</v>
      </c>
      <c r="J195" s="125" t="e">
        <f t="shared" si="2"/>
        <v>#VALUE!</v>
      </c>
      <c r="K195" s="344"/>
      <c r="L195" s="344"/>
      <c r="M195" s="344"/>
      <c r="N195" s="344"/>
      <c r="O195" s="344"/>
      <c r="P195" s="123">
        <f t="shared" si="1"/>
      </c>
      <c r="Q195" s="126">
        <f t="shared" si="3"/>
        <v>0</v>
      </c>
      <c r="R195" s="126" t="e">
        <f t="shared" si="4"/>
        <v>#VALUE!</v>
      </c>
      <c r="S195" s="120" t="e">
        <f t="shared" si="5"/>
        <v>#VALUE!</v>
      </c>
    </row>
    <row r="196" spans="1:19" s="120" customFormat="1" ht="13.5">
      <c r="A196" s="124">
        <v>15</v>
      </c>
      <c r="B196" s="19" t="s">
        <v>123</v>
      </c>
      <c r="C196" s="15">
        <f t="shared" si="6"/>
        <v>0</v>
      </c>
      <c r="D196" s="9">
        <v>0</v>
      </c>
      <c r="E196" s="9">
        <v>0</v>
      </c>
      <c r="F196" s="19" t="s">
        <v>123</v>
      </c>
      <c r="G196" s="19" t="s">
        <v>123</v>
      </c>
      <c r="H196" s="9">
        <v>0</v>
      </c>
      <c r="I196" s="125">
        <f t="shared" si="7"/>
        <v>0</v>
      </c>
      <c r="J196" s="125" t="e">
        <f t="shared" si="2"/>
        <v>#VALUE!</v>
      </c>
      <c r="K196" s="344"/>
      <c r="L196" s="344"/>
      <c r="M196" s="344"/>
      <c r="N196" s="344"/>
      <c r="O196" s="344"/>
      <c r="P196" s="123">
        <f t="shared" si="1"/>
      </c>
      <c r="Q196" s="126">
        <f t="shared" si="3"/>
        <v>0</v>
      </c>
      <c r="R196" s="126" t="e">
        <f t="shared" si="4"/>
        <v>#VALUE!</v>
      </c>
      <c r="S196" s="120" t="e">
        <f t="shared" si="5"/>
        <v>#VALUE!</v>
      </c>
    </row>
    <row r="197" spans="1:19" ht="13.5">
      <c r="A197" s="124">
        <v>16</v>
      </c>
      <c r="B197" s="19" t="s">
        <v>123</v>
      </c>
      <c r="C197" s="15">
        <f t="shared" si="6"/>
        <v>0</v>
      </c>
      <c r="D197" s="9">
        <v>0</v>
      </c>
      <c r="E197" s="9">
        <v>0</v>
      </c>
      <c r="F197" s="19" t="s">
        <v>123</v>
      </c>
      <c r="G197" s="19" t="s">
        <v>123</v>
      </c>
      <c r="H197" s="9">
        <v>0</v>
      </c>
      <c r="I197" s="125">
        <f t="shared" si="7"/>
        <v>0</v>
      </c>
      <c r="J197" s="125" t="e">
        <f t="shared" si="2"/>
        <v>#VALUE!</v>
      </c>
      <c r="K197" s="344"/>
      <c r="L197" s="344"/>
      <c r="M197" s="344"/>
      <c r="N197" s="344"/>
      <c r="O197" s="344"/>
      <c r="P197" s="123">
        <f t="shared" si="1"/>
      </c>
      <c r="Q197" s="126">
        <f t="shared" si="3"/>
        <v>0</v>
      </c>
      <c r="R197" s="126" t="e">
        <f t="shared" si="4"/>
        <v>#VALUE!</v>
      </c>
      <c r="S197" s="120" t="e">
        <f t="shared" si="5"/>
        <v>#VALUE!</v>
      </c>
    </row>
    <row r="198" spans="1:19" ht="13.5">
      <c r="A198" s="124">
        <v>17</v>
      </c>
      <c r="B198" s="19" t="s">
        <v>123</v>
      </c>
      <c r="C198" s="15">
        <f t="shared" si="6"/>
        <v>0</v>
      </c>
      <c r="D198" s="9">
        <v>0</v>
      </c>
      <c r="E198" s="9">
        <v>0</v>
      </c>
      <c r="F198" s="19" t="s">
        <v>123</v>
      </c>
      <c r="G198" s="19" t="s">
        <v>123</v>
      </c>
      <c r="H198" s="9">
        <v>0</v>
      </c>
      <c r="I198" s="125">
        <f t="shared" si="7"/>
        <v>0</v>
      </c>
      <c r="J198" s="125" t="e">
        <f t="shared" si="2"/>
        <v>#VALUE!</v>
      </c>
      <c r="K198" s="344"/>
      <c r="L198" s="344"/>
      <c r="M198" s="344"/>
      <c r="N198" s="344"/>
      <c r="O198" s="344"/>
      <c r="P198" s="123">
        <f t="shared" si="1"/>
      </c>
      <c r="Q198" s="126">
        <f t="shared" si="3"/>
        <v>0</v>
      </c>
      <c r="R198" s="126" t="e">
        <f t="shared" si="4"/>
        <v>#VALUE!</v>
      </c>
      <c r="S198" s="120" t="e">
        <f t="shared" si="5"/>
        <v>#VALUE!</v>
      </c>
    </row>
    <row r="199" spans="1:19" ht="13.5">
      <c r="A199" s="124">
        <v>18</v>
      </c>
      <c r="B199" s="19" t="s">
        <v>123</v>
      </c>
      <c r="C199" s="15">
        <f t="shared" si="6"/>
        <v>0</v>
      </c>
      <c r="D199" s="9">
        <v>0</v>
      </c>
      <c r="E199" s="9">
        <v>0</v>
      </c>
      <c r="F199" s="19" t="s">
        <v>123</v>
      </c>
      <c r="G199" s="19" t="s">
        <v>123</v>
      </c>
      <c r="H199" s="9">
        <v>0</v>
      </c>
      <c r="I199" s="125">
        <f t="shared" si="7"/>
        <v>0</v>
      </c>
      <c r="J199" s="125" t="e">
        <f t="shared" si="2"/>
        <v>#VALUE!</v>
      </c>
      <c r="K199" s="344"/>
      <c r="L199" s="344"/>
      <c r="M199" s="344"/>
      <c r="N199" s="344"/>
      <c r="O199" s="344"/>
      <c r="P199" s="123">
        <f t="shared" si="1"/>
      </c>
      <c r="Q199" s="126">
        <f t="shared" si="3"/>
        <v>0</v>
      </c>
      <c r="R199" s="126" t="e">
        <f t="shared" si="4"/>
        <v>#VALUE!</v>
      </c>
      <c r="S199" s="120" t="e">
        <f t="shared" si="5"/>
        <v>#VALUE!</v>
      </c>
    </row>
    <row r="200" spans="1:19" ht="13.5">
      <c r="A200" s="124">
        <v>19</v>
      </c>
      <c r="B200" s="19" t="s">
        <v>123</v>
      </c>
      <c r="C200" s="15">
        <f t="shared" si="6"/>
        <v>0</v>
      </c>
      <c r="D200" s="9">
        <v>0</v>
      </c>
      <c r="E200" s="9">
        <v>0</v>
      </c>
      <c r="F200" s="19" t="s">
        <v>123</v>
      </c>
      <c r="G200" s="19" t="s">
        <v>123</v>
      </c>
      <c r="H200" s="9">
        <v>0</v>
      </c>
      <c r="I200" s="125">
        <f t="shared" si="7"/>
        <v>0</v>
      </c>
      <c r="J200" s="125" t="e">
        <f t="shared" si="2"/>
        <v>#VALUE!</v>
      </c>
      <c r="K200" s="344"/>
      <c r="L200" s="344"/>
      <c r="M200" s="344"/>
      <c r="N200" s="344"/>
      <c r="O200" s="344"/>
      <c r="P200" s="123">
        <f t="shared" si="1"/>
      </c>
      <c r="Q200" s="126">
        <f t="shared" si="3"/>
        <v>0</v>
      </c>
      <c r="R200" s="126" t="e">
        <f t="shared" si="4"/>
        <v>#VALUE!</v>
      </c>
      <c r="S200" s="120" t="e">
        <f t="shared" si="5"/>
        <v>#VALUE!</v>
      </c>
    </row>
    <row r="201" spans="1:19" ht="13.5">
      <c r="A201" s="124">
        <v>20</v>
      </c>
      <c r="B201" s="19" t="s">
        <v>123</v>
      </c>
      <c r="C201" s="15">
        <f t="shared" si="6"/>
        <v>0</v>
      </c>
      <c r="D201" s="9">
        <v>0</v>
      </c>
      <c r="E201" s="9">
        <v>0</v>
      </c>
      <c r="F201" s="19" t="s">
        <v>123</v>
      </c>
      <c r="G201" s="19" t="s">
        <v>123</v>
      </c>
      <c r="H201" s="9">
        <v>0</v>
      </c>
      <c r="I201" s="125">
        <f t="shared" si="7"/>
        <v>0</v>
      </c>
      <c r="J201" s="125" t="e">
        <f t="shared" si="2"/>
        <v>#VALUE!</v>
      </c>
      <c r="K201" s="344"/>
      <c r="L201" s="344"/>
      <c r="M201" s="344"/>
      <c r="N201" s="344"/>
      <c r="O201" s="344"/>
      <c r="P201" s="123">
        <f t="shared" si="1"/>
      </c>
      <c r="Q201" s="126">
        <f t="shared" si="3"/>
        <v>0</v>
      </c>
      <c r="R201" s="126" t="e">
        <f t="shared" si="4"/>
        <v>#VALUE!</v>
      </c>
      <c r="S201" s="120" t="e">
        <f t="shared" si="5"/>
        <v>#VALUE!</v>
      </c>
    </row>
    <row r="202" spans="1:19" ht="13.5">
      <c r="A202" s="124">
        <v>21</v>
      </c>
      <c r="B202" s="19" t="s">
        <v>123</v>
      </c>
      <c r="C202" s="15">
        <f t="shared" si="6"/>
        <v>0</v>
      </c>
      <c r="D202" s="9">
        <v>0</v>
      </c>
      <c r="E202" s="9">
        <v>0</v>
      </c>
      <c r="F202" s="19" t="s">
        <v>123</v>
      </c>
      <c r="G202" s="19" t="s">
        <v>123</v>
      </c>
      <c r="H202" s="9">
        <v>0</v>
      </c>
      <c r="I202" s="125">
        <f t="shared" si="7"/>
        <v>0</v>
      </c>
      <c r="J202" s="125" t="e">
        <f t="shared" si="2"/>
        <v>#VALUE!</v>
      </c>
      <c r="K202" s="344"/>
      <c r="L202" s="344"/>
      <c r="M202" s="344"/>
      <c r="N202" s="344"/>
      <c r="O202" s="344"/>
      <c r="P202" s="123">
        <f t="shared" si="1"/>
      </c>
      <c r="Q202" s="126">
        <f t="shared" si="3"/>
        <v>0</v>
      </c>
      <c r="R202" s="126" t="e">
        <f t="shared" si="4"/>
        <v>#VALUE!</v>
      </c>
      <c r="S202" s="120" t="e">
        <f t="shared" si="5"/>
        <v>#VALUE!</v>
      </c>
    </row>
    <row r="203" spans="1:19" ht="13.5">
      <c r="A203" s="124">
        <v>22</v>
      </c>
      <c r="B203" s="19" t="s">
        <v>123</v>
      </c>
      <c r="C203" s="15">
        <f t="shared" si="6"/>
        <v>0</v>
      </c>
      <c r="D203" s="9">
        <v>0</v>
      </c>
      <c r="E203" s="9">
        <v>0</v>
      </c>
      <c r="F203" s="19" t="s">
        <v>123</v>
      </c>
      <c r="G203" s="19" t="s">
        <v>123</v>
      </c>
      <c r="H203" s="9">
        <v>0</v>
      </c>
      <c r="I203" s="125">
        <f t="shared" si="7"/>
        <v>0</v>
      </c>
      <c r="J203" s="125" t="e">
        <f t="shared" si="2"/>
        <v>#VALUE!</v>
      </c>
      <c r="K203" s="344"/>
      <c r="L203" s="344"/>
      <c r="M203" s="344"/>
      <c r="N203" s="344"/>
      <c r="O203" s="344"/>
      <c r="P203" s="123">
        <f t="shared" si="1"/>
      </c>
      <c r="Q203" s="126">
        <f t="shared" si="3"/>
        <v>0</v>
      </c>
      <c r="R203" s="126" t="e">
        <f t="shared" si="4"/>
        <v>#VALUE!</v>
      </c>
      <c r="S203" s="120" t="e">
        <f t="shared" si="5"/>
        <v>#VALUE!</v>
      </c>
    </row>
    <row r="204" spans="1:19" ht="13.5">
      <c r="A204" s="124">
        <v>23</v>
      </c>
      <c r="B204" s="19" t="s">
        <v>123</v>
      </c>
      <c r="C204" s="15">
        <f t="shared" si="6"/>
        <v>0</v>
      </c>
      <c r="D204" s="9">
        <v>0</v>
      </c>
      <c r="E204" s="9">
        <v>0</v>
      </c>
      <c r="F204" s="19" t="s">
        <v>123</v>
      </c>
      <c r="G204" s="19" t="s">
        <v>123</v>
      </c>
      <c r="H204" s="9">
        <v>0</v>
      </c>
      <c r="I204" s="125">
        <f t="shared" si="7"/>
        <v>0</v>
      </c>
      <c r="J204" s="125" t="e">
        <f t="shared" si="2"/>
        <v>#VALUE!</v>
      </c>
      <c r="K204" s="344"/>
      <c r="L204" s="344"/>
      <c r="M204" s="344"/>
      <c r="N204" s="344"/>
      <c r="O204" s="344"/>
      <c r="P204" s="123">
        <f t="shared" si="1"/>
      </c>
      <c r="Q204" s="126">
        <f t="shared" si="3"/>
        <v>0</v>
      </c>
      <c r="R204" s="126" t="e">
        <f t="shared" si="4"/>
        <v>#VALUE!</v>
      </c>
      <c r="S204" s="120" t="e">
        <f t="shared" si="5"/>
        <v>#VALUE!</v>
      </c>
    </row>
    <row r="205" spans="1:19" ht="13.5">
      <c r="A205" s="124">
        <v>24</v>
      </c>
      <c r="B205" s="19" t="s">
        <v>123</v>
      </c>
      <c r="C205" s="15">
        <f t="shared" si="6"/>
        <v>0</v>
      </c>
      <c r="D205" s="9">
        <v>0</v>
      </c>
      <c r="E205" s="9">
        <v>0</v>
      </c>
      <c r="F205" s="19" t="s">
        <v>123</v>
      </c>
      <c r="G205" s="19" t="s">
        <v>123</v>
      </c>
      <c r="H205" s="9">
        <v>0</v>
      </c>
      <c r="I205" s="125">
        <f t="shared" si="7"/>
        <v>0</v>
      </c>
      <c r="J205" s="125" t="e">
        <f t="shared" si="2"/>
        <v>#VALUE!</v>
      </c>
      <c r="K205" s="344"/>
      <c r="L205" s="344"/>
      <c r="M205" s="344"/>
      <c r="N205" s="344"/>
      <c r="O205" s="344"/>
      <c r="P205" s="123">
        <f t="shared" si="1"/>
      </c>
      <c r="Q205" s="126">
        <f t="shared" si="3"/>
        <v>0</v>
      </c>
      <c r="R205" s="126" t="e">
        <f t="shared" si="4"/>
        <v>#VALUE!</v>
      </c>
      <c r="S205" s="120" t="e">
        <f t="shared" si="5"/>
        <v>#VALUE!</v>
      </c>
    </row>
    <row r="206" spans="1:19" ht="13.5">
      <c r="A206" s="124">
        <v>25</v>
      </c>
      <c r="B206" s="19" t="s">
        <v>123</v>
      </c>
      <c r="C206" s="15">
        <f t="shared" si="6"/>
        <v>0</v>
      </c>
      <c r="D206" s="9">
        <v>0</v>
      </c>
      <c r="E206" s="9">
        <v>0</v>
      </c>
      <c r="F206" s="19" t="s">
        <v>123</v>
      </c>
      <c r="G206" s="19" t="s">
        <v>123</v>
      </c>
      <c r="H206" s="9">
        <v>0</v>
      </c>
      <c r="I206" s="125">
        <f t="shared" si="7"/>
        <v>0</v>
      </c>
      <c r="J206" s="125" t="e">
        <f t="shared" si="2"/>
        <v>#VALUE!</v>
      </c>
      <c r="K206" s="344"/>
      <c r="L206" s="344"/>
      <c r="M206" s="344"/>
      <c r="N206" s="344"/>
      <c r="O206" s="344"/>
      <c r="P206" s="123">
        <f t="shared" si="1"/>
      </c>
      <c r="Q206" s="126">
        <f t="shared" si="3"/>
        <v>0</v>
      </c>
      <c r="R206" s="126" t="e">
        <f t="shared" si="4"/>
        <v>#VALUE!</v>
      </c>
      <c r="S206" s="120" t="e">
        <f t="shared" si="5"/>
        <v>#VALUE!</v>
      </c>
    </row>
    <row r="207" spans="1:19" ht="13.5">
      <c r="A207" s="124">
        <v>26</v>
      </c>
      <c r="B207" s="19" t="s">
        <v>123</v>
      </c>
      <c r="C207" s="15">
        <f t="shared" si="6"/>
        <v>0</v>
      </c>
      <c r="D207" s="9">
        <v>0</v>
      </c>
      <c r="E207" s="9">
        <v>0</v>
      </c>
      <c r="F207" s="19" t="s">
        <v>123</v>
      </c>
      <c r="G207" s="19" t="s">
        <v>123</v>
      </c>
      <c r="H207" s="9">
        <v>0</v>
      </c>
      <c r="I207" s="125">
        <f t="shared" si="7"/>
        <v>0</v>
      </c>
      <c r="J207" s="125" t="e">
        <f t="shared" si="2"/>
        <v>#VALUE!</v>
      </c>
      <c r="K207" s="344"/>
      <c r="L207" s="344"/>
      <c r="M207" s="344"/>
      <c r="N207" s="344"/>
      <c r="O207" s="344"/>
      <c r="P207" s="123">
        <f t="shared" si="1"/>
      </c>
      <c r="Q207" s="126">
        <f t="shared" si="3"/>
        <v>0</v>
      </c>
      <c r="R207" s="126" t="e">
        <f t="shared" si="4"/>
        <v>#VALUE!</v>
      </c>
      <c r="S207" s="120" t="e">
        <f t="shared" si="5"/>
        <v>#VALUE!</v>
      </c>
    </row>
    <row r="208" spans="1:19" ht="13.5">
      <c r="A208" s="124">
        <v>27</v>
      </c>
      <c r="B208" s="19" t="s">
        <v>123</v>
      </c>
      <c r="C208" s="15">
        <f t="shared" si="6"/>
        <v>0</v>
      </c>
      <c r="D208" s="9">
        <v>0</v>
      </c>
      <c r="E208" s="9">
        <v>0</v>
      </c>
      <c r="F208" s="19" t="s">
        <v>123</v>
      </c>
      <c r="G208" s="19" t="s">
        <v>123</v>
      </c>
      <c r="H208" s="9">
        <v>0</v>
      </c>
      <c r="I208" s="125">
        <f t="shared" si="7"/>
        <v>0</v>
      </c>
      <c r="J208" s="125" t="e">
        <f t="shared" si="2"/>
        <v>#VALUE!</v>
      </c>
      <c r="K208" s="344"/>
      <c r="L208" s="344"/>
      <c r="M208" s="344"/>
      <c r="N208" s="344"/>
      <c r="O208" s="344"/>
      <c r="P208" s="123">
        <f t="shared" si="1"/>
      </c>
      <c r="Q208" s="126">
        <f t="shared" si="3"/>
        <v>0</v>
      </c>
      <c r="R208" s="126" t="e">
        <f t="shared" si="4"/>
        <v>#VALUE!</v>
      </c>
      <c r="S208" s="120" t="e">
        <f t="shared" si="5"/>
        <v>#VALUE!</v>
      </c>
    </row>
    <row r="209" spans="1:19" ht="13.5">
      <c r="A209" s="124">
        <v>28</v>
      </c>
      <c r="B209" s="19" t="s">
        <v>123</v>
      </c>
      <c r="C209" s="15">
        <f t="shared" si="6"/>
        <v>0</v>
      </c>
      <c r="D209" s="9">
        <v>0</v>
      </c>
      <c r="E209" s="9">
        <v>0</v>
      </c>
      <c r="F209" s="19" t="s">
        <v>123</v>
      </c>
      <c r="G209" s="19" t="s">
        <v>123</v>
      </c>
      <c r="H209" s="9">
        <v>0</v>
      </c>
      <c r="I209" s="125">
        <f t="shared" si="7"/>
        <v>0</v>
      </c>
      <c r="J209" s="125" t="e">
        <f t="shared" si="2"/>
        <v>#VALUE!</v>
      </c>
      <c r="K209" s="344"/>
      <c r="L209" s="344"/>
      <c r="M209" s="344"/>
      <c r="N209" s="344"/>
      <c r="O209" s="344"/>
      <c r="P209" s="123">
        <f t="shared" si="1"/>
      </c>
      <c r="Q209" s="126">
        <f t="shared" si="3"/>
        <v>0</v>
      </c>
      <c r="R209" s="126" t="e">
        <f t="shared" si="4"/>
        <v>#VALUE!</v>
      </c>
      <c r="S209" s="120" t="e">
        <f t="shared" si="5"/>
        <v>#VALUE!</v>
      </c>
    </row>
    <row r="210" spans="1:19" ht="13.5">
      <c r="A210" s="124">
        <v>29</v>
      </c>
      <c r="B210" s="19" t="s">
        <v>123</v>
      </c>
      <c r="C210" s="15">
        <f t="shared" si="6"/>
        <v>0</v>
      </c>
      <c r="D210" s="9">
        <v>0</v>
      </c>
      <c r="E210" s="9">
        <v>0</v>
      </c>
      <c r="F210" s="19" t="s">
        <v>123</v>
      </c>
      <c r="G210" s="19" t="s">
        <v>123</v>
      </c>
      <c r="H210" s="9">
        <v>0</v>
      </c>
      <c r="I210" s="125">
        <f t="shared" si="7"/>
        <v>0</v>
      </c>
      <c r="J210" s="125" t="e">
        <f t="shared" si="2"/>
        <v>#VALUE!</v>
      </c>
      <c r="K210" s="344"/>
      <c r="L210" s="344"/>
      <c r="M210" s="344"/>
      <c r="N210" s="344"/>
      <c r="O210" s="344"/>
      <c r="P210" s="123">
        <f t="shared" si="1"/>
      </c>
      <c r="Q210" s="126">
        <f t="shared" si="3"/>
        <v>0</v>
      </c>
      <c r="R210" s="126" t="e">
        <f t="shared" si="4"/>
        <v>#VALUE!</v>
      </c>
      <c r="S210" s="120" t="e">
        <f t="shared" si="5"/>
        <v>#VALUE!</v>
      </c>
    </row>
    <row r="211" spans="1:19" ht="12.75" customHeight="1">
      <c r="A211" s="124">
        <v>30</v>
      </c>
      <c r="B211" s="19" t="s">
        <v>123</v>
      </c>
      <c r="C211" s="15">
        <f>D92-E92</f>
        <v>0</v>
      </c>
      <c r="D211" s="9">
        <v>0</v>
      </c>
      <c r="E211" s="9">
        <v>0</v>
      </c>
      <c r="F211" s="19" t="s">
        <v>123</v>
      </c>
      <c r="G211" s="19" t="s">
        <v>123</v>
      </c>
      <c r="H211" s="9">
        <v>0</v>
      </c>
      <c r="I211" s="125">
        <f t="shared" si="7"/>
        <v>0</v>
      </c>
      <c r="J211" s="125" t="e">
        <f t="shared" si="2"/>
        <v>#VALUE!</v>
      </c>
      <c r="K211" s="344"/>
      <c r="L211" s="344"/>
      <c r="M211" s="344"/>
      <c r="N211" s="344"/>
      <c r="O211" s="344"/>
      <c r="P211" s="123">
        <f t="shared" si="1"/>
      </c>
      <c r="Q211" s="126">
        <f t="shared" si="3"/>
        <v>0</v>
      </c>
      <c r="R211" s="126" t="e">
        <f t="shared" si="4"/>
        <v>#VALUE!</v>
      </c>
      <c r="S211" s="120" t="e">
        <f t="shared" si="5"/>
        <v>#VALUE!</v>
      </c>
    </row>
    <row r="212" spans="1:19" ht="12.75" customHeight="1" thickBot="1">
      <c r="A212" s="54"/>
      <c r="P212" s="127"/>
      <c r="Q212" s="128" t="e">
        <f>SUM(Q182:Q211)</f>
        <v>#VALUE!</v>
      </c>
      <c r="R212" s="128" t="e">
        <f>SUM(R182:R211)</f>
        <v>#VALUE!</v>
      </c>
      <c r="S212" s="129" t="e">
        <f>SUM(S182:S211)</f>
        <v>#VALUE!</v>
      </c>
    </row>
    <row r="213" spans="1:18" ht="12.75" customHeight="1" thickBot="1">
      <c r="A213" s="318" t="s">
        <v>137</v>
      </c>
      <c r="B213" s="319"/>
      <c r="C213" s="319"/>
      <c r="D213" s="319"/>
      <c r="E213" s="319"/>
      <c r="F213" s="319"/>
      <c r="G213" s="319"/>
      <c r="H213" s="319"/>
      <c r="I213" s="319"/>
      <c r="J213" s="320"/>
      <c r="R213" s="129" t="e">
        <f>SUM(Q212:R212)</f>
        <v>#VALUE!</v>
      </c>
    </row>
    <row r="214" spans="1:10" ht="12.75" customHeight="1">
      <c r="A214" s="347">
        <f>CONCATENATE(P182,P183,P184,P185,P186,P187,P188,P189,P190,P191,P192,P193,P194,P195,P196,P197,P198,P199,P200,P201,P202,P203,P204,P205,P206,P207,P208,P209,P210,P211)</f>
      </c>
      <c r="B214" s="348"/>
      <c r="C214" s="348"/>
      <c r="D214" s="348"/>
      <c r="E214" s="348"/>
      <c r="F214" s="348"/>
      <c r="G214" s="348"/>
      <c r="H214" s="348"/>
      <c r="I214" s="348"/>
      <c r="J214" s="323"/>
    </row>
    <row r="215" spans="1:10" ht="12.75" customHeight="1">
      <c r="A215" s="324"/>
      <c r="B215" s="325"/>
      <c r="C215" s="325"/>
      <c r="D215" s="325"/>
      <c r="E215" s="325"/>
      <c r="F215" s="325"/>
      <c r="G215" s="325"/>
      <c r="H215" s="325"/>
      <c r="I215" s="325"/>
      <c r="J215" s="321"/>
    </row>
    <row r="216" spans="1:10" ht="12.75" customHeight="1">
      <c r="A216" s="322"/>
      <c r="B216" s="314"/>
      <c r="C216" s="314"/>
      <c r="D216" s="314"/>
      <c r="E216" s="314"/>
      <c r="F216" s="314"/>
      <c r="G216" s="314"/>
      <c r="H216" s="314"/>
      <c r="I216" s="314"/>
      <c r="J216" s="321"/>
    </row>
    <row r="217" spans="1:10" ht="13.5" customHeight="1">
      <c r="A217" s="322"/>
      <c r="B217" s="314"/>
      <c r="C217" s="314"/>
      <c r="D217" s="314"/>
      <c r="E217" s="314"/>
      <c r="F217" s="314"/>
      <c r="G217" s="314"/>
      <c r="H217" s="314"/>
      <c r="I217" s="314"/>
      <c r="J217" s="321"/>
    </row>
    <row r="218" spans="1:10" ht="12.75">
      <c r="A218" s="322"/>
      <c r="B218" s="314"/>
      <c r="C218" s="314"/>
      <c r="D218" s="314"/>
      <c r="E218" s="314"/>
      <c r="F218" s="314"/>
      <c r="G218" s="314"/>
      <c r="H218" s="314"/>
      <c r="I218" s="314"/>
      <c r="J218" s="321"/>
    </row>
    <row r="219" spans="1:18" s="130" customFormat="1" ht="15">
      <c r="A219" s="322"/>
      <c r="B219" s="314"/>
      <c r="C219" s="314"/>
      <c r="D219" s="314"/>
      <c r="E219" s="314"/>
      <c r="F219" s="314"/>
      <c r="G219" s="314"/>
      <c r="H219" s="314"/>
      <c r="I219" s="314"/>
      <c r="J219" s="321"/>
      <c r="K219" s="24"/>
      <c r="L219" s="24"/>
      <c r="M219" s="24"/>
      <c r="N219" s="24"/>
      <c r="O219" s="24"/>
      <c r="P219" s="24"/>
      <c r="Q219" s="24"/>
      <c r="R219" s="24"/>
    </row>
    <row r="220" spans="1:10" ht="13.5" thickBot="1">
      <c r="A220" s="315"/>
      <c r="B220" s="316"/>
      <c r="C220" s="316"/>
      <c r="D220" s="316"/>
      <c r="E220" s="316"/>
      <c r="F220" s="316"/>
      <c r="G220" s="316"/>
      <c r="H220" s="316"/>
      <c r="I220" s="316"/>
      <c r="J220" s="317"/>
    </row>
    <row r="221" ht="12.75" customHeight="1">
      <c r="A221" s="54"/>
    </row>
    <row r="222" spans="1:18" ht="12.75" customHeight="1">
      <c r="A222" s="335" t="s">
        <v>86</v>
      </c>
      <c r="B222" s="336"/>
      <c r="C222" s="336"/>
      <c r="D222" s="336"/>
      <c r="E222" s="336"/>
      <c r="F222" s="336"/>
      <c r="G222" s="336"/>
      <c r="H222" s="336"/>
      <c r="I222" s="336"/>
      <c r="J222" s="336"/>
      <c r="K222" s="130"/>
      <c r="L222" s="130"/>
      <c r="M222" s="130"/>
      <c r="N222" s="130"/>
      <c r="O222" s="130"/>
      <c r="P222" s="130"/>
      <c r="Q222" s="130"/>
      <c r="R222" s="130"/>
    </row>
    <row r="223" ht="12.75"/>
    <row r="224" spans="1:10" ht="14.25" customHeight="1">
      <c r="A224" s="345" t="s">
        <v>16</v>
      </c>
      <c r="B224" s="346"/>
      <c r="C224" s="346"/>
      <c r="D224" s="346"/>
      <c r="E224" s="346"/>
      <c r="F224" s="346"/>
      <c r="G224" s="346"/>
      <c r="H224" s="346"/>
      <c r="I224" s="346"/>
      <c r="J224" s="346"/>
    </row>
    <row r="225" spans="1:10" ht="12.75">
      <c r="A225" s="346"/>
      <c r="B225" s="346"/>
      <c r="C225" s="346"/>
      <c r="D225" s="346"/>
      <c r="E225" s="346"/>
      <c r="F225" s="346"/>
      <c r="G225" s="346"/>
      <c r="H225" s="346"/>
      <c r="I225" s="346"/>
      <c r="J225" s="346"/>
    </row>
    <row r="226" spans="1:10" ht="12.75" customHeight="1">
      <c r="A226" s="74"/>
      <c r="B226" s="74"/>
      <c r="C226" s="74"/>
      <c r="D226" s="74"/>
      <c r="E226" s="74"/>
      <c r="F226" s="74"/>
      <c r="G226" s="74"/>
      <c r="H226" s="74"/>
      <c r="I226" s="74"/>
      <c r="J226" s="74"/>
    </row>
    <row r="227" spans="1:10" ht="12.75" customHeight="1">
      <c r="A227" s="345" t="s">
        <v>188</v>
      </c>
      <c r="B227" s="346"/>
      <c r="C227" s="346"/>
      <c r="D227" s="346"/>
      <c r="E227" s="346"/>
      <c r="F227" s="346"/>
      <c r="G227" s="346"/>
      <c r="H227" s="346"/>
      <c r="I227" s="346"/>
      <c r="J227" s="346"/>
    </row>
    <row r="228" spans="1:10" ht="15">
      <c r="A228" s="131"/>
      <c r="B228" s="74"/>
      <c r="C228" s="74"/>
      <c r="D228" s="74"/>
      <c r="E228" s="74"/>
      <c r="F228" s="74"/>
      <c r="G228" s="74"/>
      <c r="H228" s="74"/>
      <c r="I228" s="74"/>
      <c r="J228" s="74"/>
    </row>
    <row r="229" spans="1:10" ht="14.25" customHeight="1">
      <c r="A229" s="400" t="s">
        <v>26</v>
      </c>
      <c r="B229" s="400"/>
      <c r="C229" s="400"/>
      <c r="D229" s="400"/>
      <c r="E229" s="400"/>
      <c r="F229" s="400"/>
      <c r="G229" s="400"/>
      <c r="H229" s="400"/>
      <c r="I229" s="400"/>
      <c r="J229" s="400"/>
    </row>
    <row r="230" spans="1:10" ht="12.75" customHeight="1">
      <c r="A230" s="262"/>
      <c r="B230" s="262"/>
      <c r="C230" s="262"/>
      <c r="D230" s="262"/>
      <c r="E230" s="262"/>
      <c r="F230" s="262"/>
      <c r="G230" s="262"/>
      <c r="H230" s="262"/>
      <c r="I230" s="262"/>
      <c r="J230" s="262"/>
    </row>
    <row r="231" spans="1:10" ht="12.75">
      <c r="A231" s="345" t="s">
        <v>87</v>
      </c>
      <c r="B231" s="346"/>
      <c r="C231" s="346"/>
      <c r="D231" s="346"/>
      <c r="E231" s="346"/>
      <c r="F231" s="346"/>
      <c r="G231" s="346"/>
      <c r="H231" s="346"/>
      <c r="I231" s="346"/>
      <c r="J231" s="346"/>
    </row>
    <row r="232" spans="1:10" ht="15">
      <c r="A232" s="131"/>
      <c r="B232" s="74"/>
      <c r="C232" s="74"/>
      <c r="D232" s="74"/>
      <c r="E232" s="74"/>
      <c r="F232" s="74"/>
      <c r="G232" s="74"/>
      <c r="H232" s="74"/>
      <c r="I232" s="74"/>
      <c r="J232" s="74"/>
    </row>
    <row r="233" spans="1:10" ht="12.75">
      <c r="A233" s="312" t="s">
        <v>156</v>
      </c>
      <c r="B233" s="401"/>
      <c r="C233" s="401"/>
      <c r="D233" s="401"/>
      <c r="E233" s="401"/>
      <c r="F233" s="401"/>
      <c r="G233" s="401"/>
      <c r="H233" s="401"/>
      <c r="I233" s="401"/>
      <c r="J233" s="401"/>
    </row>
    <row r="234" spans="1:18" s="120" customFormat="1" ht="13.5" customHeight="1">
      <c r="A234" s="131"/>
      <c r="B234" s="74"/>
      <c r="C234" s="74"/>
      <c r="D234" s="74"/>
      <c r="E234" s="74"/>
      <c r="F234" s="74"/>
      <c r="G234" s="74"/>
      <c r="H234" s="74"/>
      <c r="I234" s="74"/>
      <c r="J234" s="74"/>
      <c r="K234" s="24"/>
      <c r="L234" s="24"/>
      <c r="M234" s="24"/>
      <c r="N234" s="24"/>
      <c r="O234" s="24"/>
      <c r="P234" s="24"/>
      <c r="Q234" s="24"/>
      <c r="R234" s="24"/>
    </row>
    <row r="235" spans="1:10" s="120" customFormat="1" ht="13.5">
      <c r="A235" s="78" t="s">
        <v>88</v>
      </c>
      <c r="B235" s="24"/>
      <c r="C235" s="24"/>
      <c r="D235" s="24"/>
      <c r="E235" s="24"/>
      <c r="F235" s="24"/>
      <c r="G235" s="24"/>
      <c r="H235" s="24"/>
      <c r="I235" s="24"/>
      <c r="J235" s="24"/>
    </row>
    <row r="236" spans="1:18" ht="13.5">
      <c r="A236" s="395" t="s">
        <v>89</v>
      </c>
      <c r="B236" s="396"/>
      <c r="C236" s="396"/>
      <c r="D236" s="396"/>
      <c r="E236" s="396"/>
      <c r="F236" s="396"/>
      <c r="G236" s="396"/>
      <c r="H236" s="396"/>
      <c r="I236" s="396"/>
      <c r="J236" s="396"/>
      <c r="K236" s="120"/>
      <c r="L236" s="120"/>
      <c r="M236" s="120"/>
      <c r="N236" s="120"/>
      <c r="O236" s="120"/>
      <c r="P236" s="120"/>
      <c r="Q236" s="120"/>
      <c r="R236" s="120"/>
    </row>
    <row r="237" spans="1:15" ht="13.5" customHeight="1">
      <c r="A237" s="311" t="s">
        <v>57</v>
      </c>
      <c r="B237" s="391" t="s">
        <v>168</v>
      </c>
      <c r="C237" s="393"/>
      <c r="D237" s="392"/>
      <c r="E237" s="391" t="s">
        <v>169</v>
      </c>
      <c r="F237" s="392"/>
      <c r="G237" s="397" t="s">
        <v>59</v>
      </c>
      <c r="H237" s="120"/>
      <c r="I237" s="120"/>
      <c r="J237" s="120"/>
      <c r="K237" s="120"/>
      <c r="L237" s="120"/>
      <c r="M237" s="120"/>
      <c r="N237" s="120"/>
      <c r="O237" s="120"/>
    </row>
    <row r="238" spans="1:15" ht="40.5">
      <c r="A238" s="311"/>
      <c r="B238" s="98" t="s">
        <v>145</v>
      </c>
      <c r="C238" s="98" t="s">
        <v>61</v>
      </c>
      <c r="D238" s="98" t="s">
        <v>157</v>
      </c>
      <c r="E238" s="98" t="s">
        <v>146</v>
      </c>
      <c r="F238" s="98" t="s">
        <v>90</v>
      </c>
      <c r="G238" s="398"/>
      <c r="H238" s="120"/>
      <c r="I238" s="120"/>
      <c r="J238" s="120"/>
      <c r="K238" s="120"/>
      <c r="L238" s="120"/>
      <c r="M238" s="120"/>
      <c r="N238" s="120"/>
      <c r="O238" s="120"/>
    </row>
    <row r="239" spans="1:7" ht="12.75">
      <c r="A239" s="81">
        <v>1</v>
      </c>
      <c r="B239" s="10">
        <f>D63</f>
        <v>0</v>
      </c>
      <c r="C239" s="16" t="e">
        <f>F182</f>
        <v>#VALUE!</v>
      </c>
      <c r="D239" s="10" t="e">
        <f>B137*(1-D140)*B63/(B63+B64)</f>
        <v>#VALUE!</v>
      </c>
      <c r="E239" s="10">
        <f>B63</f>
        <v>0</v>
      </c>
      <c r="F239" s="16">
        <f>E63</f>
        <v>0</v>
      </c>
      <c r="G239" s="10" t="e">
        <f>B239+C239+D239-E239-F239</f>
        <v>#VALUE!</v>
      </c>
    </row>
    <row r="240" spans="1:7" ht="12.75">
      <c r="A240" s="81">
        <v>2</v>
      </c>
      <c r="B240" s="10">
        <f>D64</f>
        <v>0</v>
      </c>
      <c r="C240" s="16" t="e">
        <f>F183</f>
        <v>#VALUE!</v>
      </c>
      <c r="D240" s="10" t="e">
        <f>B137*(1-D140)*B64/(B63+B64)</f>
        <v>#VALUE!</v>
      </c>
      <c r="E240" s="10">
        <f>B64</f>
        <v>0</v>
      </c>
      <c r="F240" s="16">
        <f>E64</f>
        <v>0</v>
      </c>
      <c r="G240" s="10" t="e">
        <f>B240+C240+D240-E240-F240</f>
        <v>#VALUE!</v>
      </c>
    </row>
    <row r="241" spans="1:7" ht="12.75">
      <c r="A241" s="81">
        <v>3</v>
      </c>
      <c r="B241" s="10">
        <f>D65</f>
        <v>0</v>
      </c>
      <c r="C241" s="10" t="s">
        <v>123</v>
      </c>
      <c r="D241" s="10" t="str">
        <f>G184</f>
        <v>-</v>
      </c>
      <c r="E241" s="10" t="s">
        <v>123</v>
      </c>
      <c r="F241" s="16">
        <f>E65</f>
        <v>0</v>
      </c>
      <c r="G241" s="10">
        <f>B241-F241</f>
        <v>0</v>
      </c>
    </row>
    <row r="242" spans="1:7" ht="12.75">
      <c r="A242" s="81">
        <v>4</v>
      </c>
      <c r="B242" s="10">
        <f aca="true" t="shared" si="8" ref="B242:B267">D66</f>
        <v>0</v>
      </c>
      <c r="C242" s="10" t="s">
        <v>123</v>
      </c>
      <c r="D242" s="10" t="str">
        <f aca="true" t="shared" si="9" ref="D242:D267">G185</f>
        <v>-</v>
      </c>
      <c r="E242" s="10" t="s">
        <v>123</v>
      </c>
      <c r="F242" s="16">
        <f aca="true" t="shared" si="10" ref="F242:F268">E66</f>
        <v>0</v>
      </c>
      <c r="G242" s="10">
        <f aca="true" t="shared" si="11" ref="G242:G268">B242-F242</f>
        <v>0</v>
      </c>
    </row>
    <row r="243" spans="1:7" ht="12.75">
      <c r="A243" s="81">
        <v>5</v>
      </c>
      <c r="B243" s="10">
        <f t="shared" si="8"/>
        <v>0</v>
      </c>
      <c r="C243" s="10" t="s">
        <v>123</v>
      </c>
      <c r="D243" s="10" t="str">
        <f t="shared" si="9"/>
        <v>-</v>
      </c>
      <c r="E243" s="10" t="s">
        <v>123</v>
      </c>
      <c r="F243" s="16">
        <f t="shared" si="10"/>
        <v>0</v>
      </c>
      <c r="G243" s="10">
        <f t="shared" si="11"/>
        <v>0</v>
      </c>
    </row>
    <row r="244" spans="1:7" ht="12.75">
      <c r="A244" s="81">
        <v>6</v>
      </c>
      <c r="B244" s="10">
        <f t="shared" si="8"/>
        <v>0</v>
      </c>
      <c r="C244" s="10" t="s">
        <v>123</v>
      </c>
      <c r="D244" s="10" t="str">
        <f t="shared" si="9"/>
        <v>-</v>
      </c>
      <c r="E244" s="10" t="s">
        <v>123</v>
      </c>
      <c r="F244" s="16">
        <f t="shared" si="10"/>
        <v>0</v>
      </c>
      <c r="G244" s="10">
        <f t="shared" si="11"/>
        <v>0</v>
      </c>
    </row>
    <row r="245" spans="1:7" ht="12.75">
      <c r="A245" s="81">
        <v>7</v>
      </c>
      <c r="B245" s="10">
        <f t="shared" si="8"/>
        <v>0</v>
      </c>
      <c r="C245" s="10" t="s">
        <v>123</v>
      </c>
      <c r="D245" s="10" t="str">
        <f t="shared" si="9"/>
        <v>-</v>
      </c>
      <c r="E245" s="10" t="s">
        <v>123</v>
      </c>
      <c r="F245" s="16">
        <f t="shared" si="10"/>
        <v>0</v>
      </c>
      <c r="G245" s="10">
        <f t="shared" si="11"/>
        <v>0</v>
      </c>
    </row>
    <row r="246" spans="1:7" ht="12.75">
      <c r="A246" s="81">
        <v>8</v>
      </c>
      <c r="B246" s="10">
        <f t="shared" si="8"/>
        <v>0</v>
      </c>
      <c r="C246" s="10" t="s">
        <v>123</v>
      </c>
      <c r="D246" s="10" t="str">
        <f t="shared" si="9"/>
        <v>-</v>
      </c>
      <c r="E246" s="10" t="s">
        <v>123</v>
      </c>
      <c r="F246" s="16">
        <f t="shared" si="10"/>
        <v>0</v>
      </c>
      <c r="G246" s="10">
        <f t="shared" si="11"/>
        <v>0</v>
      </c>
    </row>
    <row r="247" spans="1:7" ht="12.75">
      <c r="A247" s="81">
        <v>9</v>
      </c>
      <c r="B247" s="10">
        <f t="shared" si="8"/>
        <v>0</v>
      </c>
      <c r="C247" s="10" t="s">
        <v>123</v>
      </c>
      <c r="D247" s="10" t="str">
        <f t="shared" si="9"/>
        <v>-</v>
      </c>
      <c r="E247" s="10" t="s">
        <v>123</v>
      </c>
      <c r="F247" s="16">
        <f t="shared" si="10"/>
        <v>0</v>
      </c>
      <c r="G247" s="10">
        <f t="shared" si="11"/>
        <v>0</v>
      </c>
    </row>
    <row r="248" spans="1:7" ht="12.75">
      <c r="A248" s="81">
        <v>10</v>
      </c>
      <c r="B248" s="10">
        <f t="shared" si="8"/>
        <v>0</v>
      </c>
      <c r="C248" s="10" t="s">
        <v>123</v>
      </c>
      <c r="D248" s="10" t="str">
        <f t="shared" si="9"/>
        <v>-</v>
      </c>
      <c r="E248" s="10" t="s">
        <v>123</v>
      </c>
      <c r="F248" s="16">
        <f t="shared" si="10"/>
        <v>0</v>
      </c>
      <c r="G248" s="10">
        <f t="shared" si="11"/>
        <v>0</v>
      </c>
    </row>
    <row r="249" spans="1:7" ht="12.75">
      <c r="A249" s="81">
        <v>11</v>
      </c>
      <c r="B249" s="10">
        <f t="shared" si="8"/>
        <v>0</v>
      </c>
      <c r="C249" s="10" t="s">
        <v>123</v>
      </c>
      <c r="D249" s="10" t="str">
        <f t="shared" si="9"/>
        <v>-</v>
      </c>
      <c r="E249" s="10" t="s">
        <v>123</v>
      </c>
      <c r="F249" s="16">
        <f t="shared" si="10"/>
        <v>0</v>
      </c>
      <c r="G249" s="10">
        <f t="shared" si="11"/>
        <v>0</v>
      </c>
    </row>
    <row r="250" spans="1:7" ht="12.75">
      <c r="A250" s="81">
        <v>12</v>
      </c>
      <c r="B250" s="10">
        <f t="shared" si="8"/>
        <v>0</v>
      </c>
      <c r="C250" s="10" t="s">
        <v>123</v>
      </c>
      <c r="D250" s="10" t="str">
        <f t="shared" si="9"/>
        <v>-</v>
      </c>
      <c r="E250" s="10" t="s">
        <v>123</v>
      </c>
      <c r="F250" s="16">
        <f t="shared" si="10"/>
        <v>0</v>
      </c>
      <c r="G250" s="10">
        <f t="shared" si="11"/>
        <v>0</v>
      </c>
    </row>
    <row r="251" spans="1:7" ht="12.75">
      <c r="A251" s="81">
        <v>13</v>
      </c>
      <c r="B251" s="10">
        <f t="shared" si="8"/>
        <v>0</v>
      </c>
      <c r="C251" s="10" t="s">
        <v>123</v>
      </c>
      <c r="D251" s="10" t="str">
        <f t="shared" si="9"/>
        <v>-</v>
      </c>
      <c r="E251" s="10" t="s">
        <v>123</v>
      </c>
      <c r="F251" s="16">
        <f t="shared" si="10"/>
        <v>0</v>
      </c>
      <c r="G251" s="10">
        <f t="shared" si="11"/>
        <v>0</v>
      </c>
    </row>
    <row r="252" spans="1:7" ht="12.75">
      <c r="A252" s="81">
        <v>14</v>
      </c>
      <c r="B252" s="10">
        <f t="shared" si="8"/>
        <v>0</v>
      </c>
      <c r="C252" s="10" t="s">
        <v>123</v>
      </c>
      <c r="D252" s="10" t="str">
        <f t="shared" si="9"/>
        <v>-</v>
      </c>
      <c r="E252" s="10" t="s">
        <v>123</v>
      </c>
      <c r="F252" s="16">
        <f t="shared" si="10"/>
        <v>0</v>
      </c>
      <c r="G252" s="10">
        <f t="shared" si="11"/>
        <v>0</v>
      </c>
    </row>
    <row r="253" spans="1:7" ht="12.75">
      <c r="A253" s="81">
        <v>15</v>
      </c>
      <c r="B253" s="10">
        <f t="shared" si="8"/>
        <v>0</v>
      </c>
      <c r="C253" s="10" t="s">
        <v>123</v>
      </c>
      <c r="D253" s="10" t="str">
        <f t="shared" si="9"/>
        <v>-</v>
      </c>
      <c r="E253" s="10" t="s">
        <v>123</v>
      </c>
      <c r="F253" s="16">
        <f t="shared" si="10"/>
        <v>0</v>
      </c>
      <c r="G253" s="10">
        <f t="shared" si="11"/>
        <v>0</v>
      </c>
    </row>
    <row r="254" spans="1:7" ht="12.75">
      <c r="A254" s="81">
        <v>16</v>
      </c>
      <c r="B254" s="10">
        <f t="shared" si="8"/>
        <v>0</v>
      </c>
      <c r="C254" s="10" t="s">
        <v>123</v>
      </c>
      <c r="D254" s="10" t="str">
        <f t="shared" si="9"/>
        <v>-</v>
      </c>
      <c r="E254" s="10" t="s">
        <v>123</v>
      </c>
      <c r="F254" s="16">
        <f t="shared" si="10"/>
        <v>0</v>
      </c>
      <c r="G254" s="10">
        <f t="shared" si="11"/>
        <v>0</v>
      </c>
    </row>
    <row r="255" spans="1:7" ht="12.75">
      <c r="A255" s="81">
        <v>17</v>
      </c>
      <c r="B255" s="10">
        <f t="shared" si="8"/>
        <v>0</v>
      </c>
      <c r="C255" s="10" t="s">
        <v>123</v>
      </c>
      <c r="D255" s="10" t="str">
        <f t="shared" si="9"/>
        <v>-</v>
      </c>
      <c r="E255" s="10" t="s">
        <v>123</v>
      </c>
      <c r="F255" s="16">
        <f t="shared" si="10"/>
        <v>0</v>
      </c>
      <c r="G255" s="10">
        <f t="shared" si="11"/>
        <v>0</v>
      </c>
    </row>
    <row r="256" spans="1:7" ht="12.75">
      <c r="A256" s="81">
        <v>18</v>
      </c>
      <c r="B256" s="10">
        <f t="shared" si="8"/>
        <v>0</v>
      </c>
      <c r="C256" s="10" t="s">
        <v>123</v>
      </c>
      <c r="D256" s="10" t="str">
        <f t="shared" si="9"/>
        <v>-</v>
      </c>
      <c r="E256" s="10" t="s">
        <v>123</v>
      </c>
      <c r="F256" s="16">
        <f t="shared" si="10"/>
        <v>0</v>
      </c>
      <c r="G256" s="10">
        <f t="shared" si="11"/>
        <v>0</v>
      </c>
    </row>
    <row r="257" spans="1:7" ht="12.75">
      <c r="A257" s="81">
        <v>19</v>
      </c>
      <c r="B257" s="10">
        <f t="shared" si="8"/>
        <v>0</v>
      </c>
      <c r="C257" s="10" t="s">
        <v>123</v>
      </c>
      <c r="D257" s="10" t="str">
        <f t="shared" si="9"/>
        <v>-</v>
      </c>
      <c r="E257" s="10" t="s">
        <v>123</v>
      </c>
      <c r="F257" s="16">
        <f t="shared" si="10"/>
        <v>0</v>
      </c>
      <c r="G257" s="10">
        <f t="shared" si="11"/>
        <v>0</v>
      </c>
    </row>
    <row r="258" spans="1:7" ht="12.75">
      <c r="A258" s="81">
        <v>20</v>
      </c>
      <c r="B258" s="10">
        <f t="shared" si="8"/>
        <v>0</v>
      </c>
      <c r="C258" s="10" t="s">
        <v>123</v>
      </c>
      <c r="D258" s="10" t="str">
        <f t="shared" si="9"/>
        <v>-</v>
      </c>
      <c r="E258" s="10" t="s">
        <v>123</v>
      </c>
      <c r="F258" s="16">
        <f t="shared" si="10"/>
        <v>0</v>
      </c>
      <c r="G258" s="10">
        <f t="shared" si="11"/>
        <v>0</v>
      </c>
    </row>
    <row r="259" spans="1:7" ht="12.75">
      <c r="A259" s="81">
        <v>21</v>
      </c>
      <c r="B259" s="10">
        <f t="shared" si="8"/>
        <v>0</v>
      </c>
      <c r="C259" s="10" t="s">
        <v>123</v>
      </c>
      <c r="D259" s="10" t="str">
        <f t="shared" si="9"/>
        <v>-</v>
      </c>
      <c r="E259" s="10" t="s">
        <v>123</v>
      </c>
      <c r="F259" s="16">
        <f t="shared" si="10"/>
        <v>0</v>
      </c>
      <c r="G259" s="10">
        <f t="shared" si="11"/>
        <v>0</v>
      </c>
    </row>
    <row r="260" spans="1:7" ht="12.75">
      <c r="A260" s="81">
        <v>22</v>
      </c>
      <c r="B260" s="10">
        <f t="shared" si="8"/>
        <v>0</v>
      </c>
      <c r="C260" s="10" t="s">
        <v>123</v>
      </c>
      <c r="D260" s="10" t="str">
        <f t="shared" si="9"/>
        <v>-</v>
      </c>
      <c r="E260" s="10" t="s">
        <v>123</v>
      </c>
      <c r="F260" s="16">
        <f t="shared" si="10"/>
        <v>0</v>
      </c>
      <c r="G260" s="10">
        <f t="shared" si="11"/>
        <v>0</v>
      </c>
    </row>
    <row r="261" spans="1:7" ht="12.75">
      <c r="A261" s="81">
        <v>23</v>
      </c>
      <c r="B261" s="10">
        <f t="shared" si="8"/>
        <v>0</v>
      </c>
      <c r="C261" s="10" t="s">
        <v>123</v>
      </c>
      <c r="D261" s="10" t="str">
        <f t="shared" si="9"/>
        <v>-</v>
      </c>
      <c r="E261" s="10" t="s">
        <v>123</v>
      </c>
      <c r="F261" s="16">
        <f t="shared" si="10"/>
        <v>0</v>
      </c>
      <c r="G261" s="10">
        <f t="shared" si="11"/>
        <v>0</v>
      </c>
    </row>
    <row r="262" spans="1:7" ht="12.75">
      <c r="A262" s="81">
        <v>24</v>
      </c>
      <c r="B262" s="10">
        <f t="shared" si="8"/>
        <v>0</v>
      </c>
      <c r="C262" s="10" t="s">
        <v>123</v>
      </c>
      <c r="D262" s="10" t="str">
        <f t="shared" si="9"/>
        <v>-</v>
      </c>
      <c r="E262" s="10" t="s">
        <v>123</v>
      </c>
      <c r="F262" s="16">
        <f t="shared" si="10"/>
        <v>0</v>
      </c>
      <c r="G262" s="10">
        <f t="shared" si="11"/>
        <v>0</v>
      </c>
    </row>
    <row r="263" spans="1:7" ht="12.75">
      <c r="A263" s="81">
        <v>25</v>
      </c>
      <c r="B263" s="10">
        <f t="shared" si="8"/>
        <v>0</v>
      </c>
      <c r="C263" s="10" t="s">
        <v>123</v>
      </c>
      <c r="D263" s="10" t="str">
        <f t="shared" si="9"/>
        <v>-</v>
      </c>
      <c r="E263" s="10" t="s">
        <v>123</v>
      </c>
      <c r="F263" s="16">
        <f t="shared" si="10"/>
        <v>0</v>
      </c>
      <c r="G263" s="10">
        <f t="shared" si="11"/>
        <v>0</v>
      </c>
    </row>
    <row r="264" spans="1:7" ht="12.75">
      <c r="A264" s="81">
        <v>26</v>
      </c>
      <c r="B264" s="10">
        <f t="shared" si="8"/>
        <v>0</v>
      </c>
      <c r="C264" s="10" t="s">
        <v>123</v>
      </c>
      <c r="D264" s="10" t="str">
        <f t="shared" si="9"/>
        <v>-</v>
      </c>
      <c r="E264" s="10" t="s">
        <v>123</v>
      </c>
      <c r="F264" s="16">
        <f t="shared" si="10"/>
        <v>0</v>
      </c>
      <c r="G264" s="10">
        <f t="shared" si="11"/>
        <v>0</v>
      </c>
    </row>
    <row r="265" spans="1:7" ht="12.75">
      <c r="A265" s="81">
        <v>27</v>
      </c>
      <c r="B265" s="10">
        <f t="shared" si="8"/>
        <v>0</v>
      </c>
      <c r="C265" s="10" t="s">
        <v>123</v>
      </c>
      <c r="D265" s="10" t="str">
        <f t="shared" si="9"/>
        <v>-</v>
      </c>
      <c r="E265" s="10" t="s">
        <v>123</v>
      </c>
      <c r="F265" s="16">
        <f t="shared" si="10"/>
        <v>0</v>
      </c>
      <c r="G265" s="10">
        <f t="shared" si="11"/>
        <v>0</v>
      </c>
    </row>
    <row r="266" spans="1:7" ht="12.75">
      <c r="A266" s="81">
        <v>28</v>
      </c>
      <c r="B266" s="10">
        <f t="shared" si="8"/>
        <v>0</v>
      </c>
      <c r="C266" s="10" t="s">
        <v>123</v>
      </c>
      <c r="D266" s="10" t="str">
        <f t="shared" si="9"/>
        <v>-</v>
      </c>
      <c r="E266" s="10" t="s">
        <v>123</v>
      </c>
      <c r="F266" s="16">
        <f t="shared" si="10"/>
        <v>0</v>
      </c>
      <c r="G266" s="10">
        <f t="shared" si="11"/>
        <v>0</v>
      </c>
    </row>
    <row r="267" spans="1:7" ht="12.75">
      <c r="A267" s="81">
        <v>29</v>
      </c>
      <c r="B267" s="10">
        <f t="shared" si="8"/>
        <v>0</v>
      </c>
      <c r="C267" s="10" t="s">
        <v>123</v>
      </c>
      <c r="D267" s="10" t="str">
        <f t="shared" si="9"/>
        <v>-</v>
      </c>
      <c r="E267" s="10" t="s">
        <v>123</v>
      </c>
      <c r="F267" s="16">
        <f t="shared" si="10"/>
        <v>0</v>
      </c>
      <c r="G267" s="10">
        <f t="shared" si="11"/>
        <v>0</v>
      </c>
    </row>
    <row r="268" spans="1:7" ht="12.75">
      <c r="A268" s="81">
        <v>30</v>
      </c>
      <c r="B268" s="10" t="e">
        <f>D93+D92</f>
        <v>#VALUE!</v>
      </c>
      <c r="C268" s="10" t="s">
        <v>123</v>
      </c>
      <c r="D268" s="10" t="str">
        <f>G211</f>
        <v>-</v>
      </c>
      <c r="E268" s="10" t="s">
        <v>123</v>
      </c>
      <c r="F268" s="16">
        <f t="shared" si="10"/>
        <v>0</v>
      </c>
      <c r="G268" s="10" t="e">
        <f t="shared" si="11"/>
        <v>#VALUE!</v>
      </c>
    </row>
    <row r="269" spans="1:7" ht="12.75">
      <c r="A269" s="59" t="s">
        <v>62</v>
      </c>
      <c r="B269" s="132" t="e">
        <f aca="true" t="shared" si="12" ref="B269:G269">SUM(B238:B268)</f>
        <v>#VALUE!</v>
      </c>
      <c r="C269" s="132" t="e">
        <f t="shared" si="12"/>
        <v>#VALUE!</v>
      </c>
      <c r="D269" s="132" t="e">
        <f t="shared" si="12"/>
        <v>#VALUE!</v>
      </c>
      <c r="E269" s="132">
        <f t="shared" si="12"/>
        <v>0</v>
      </c>
      <c r="F269" s="132">
        <f t="shared" si="12"/>
        <v>0</v>
      </c>
      <c r="G269" s="132" t="e">
        <f t="shared" si="12"/>
        <v>#VALUE!</v>
      </c>
    </row>
    <row r="270" spans="1:7" ht="13.5" customHeight="1">
      <c r="A270" s="59" t="s">
        <v>63</v>
      </c>
      <c r="B270" s="132" t="e">
        <f aca="true" t="shared" si="13" ref="B270:G270">NPV(0.05,B239:B268)</f>
        <v>#VALUE!</v>
      </c>
      <c r="C270" s="132" t="e">
        <f t="shared" si="13"/>
        <v>#VALUE!</v>
      </c>
      <c r="D270" s="132" t="e">
        <f t="shared" si="13"/>
        <v>#VALUE!</v>
      </c>
      <c r="E270" s="132">
        <f t="shared" si="13"/>
        <v>0</v>
      </c>
      <c r="F270" s="132">
        <f t="shared" si="13"/>
        <v>0</v>
      </c>
      <c r="G270" s="132" t="e">
        <f t="shared" si="13"/>
        <v>#VALUE!</v>
      </c>
    </row>
    <row r="271" ht="15" customHeight="1" thickBot="1"/>
    <row r="272" spans="1:4" ht="14.25" customHeight="1" thickBot="1">
      <c r="A272" s="333" t="s">
        <v>91</v>
      </c>
      <c r="B272" s="334"/>
      <c r="C272" s="290" t="e">
        <f>NPV(0.05,G239:G268)</f>
        <v>#VALUE!</v>
      </c>
      <c r="D272" s="133"/>
    </row>
    <row r="273" ht="12.75">
      <c r="C273" s="68"/>
    </row>
    <row r="274" ht="12.75">
      <c r="A274" s="78" t="s">
        <v>92</v>
      </c>
    </row>
    <row r="275" spans="1:10" ht="12.75">
      <c r="A275" s="395" t="s">
        <v>93</v>
      </c>
      <c r="B275" s="396"/>
      <c r="C275" s="396"/>
      <c r="D275" s="396"/>
      <c r="E275" s="396"/>
      <c r="F275" s="396"/>
      <c r="G275" s="396"/>
      <c r="H275" s="396"/>
      <c r="I275" s="396"/>
      <c r="J275" s="396"/>
    </row>
    <row r="276" spans="1:6" ht="13.5">
      <c r="A276" s="311" t="s">
        <v>57</v>
      </c>
      <c r="B276" s="391" t="s">
        <v>168</v>
      </c>
      <c r="C276" s="392"/>
      <c r="D276" s="391" t="s">
        <v>169</v>
      </c>
      <c r="E276" s="392"/>
      <c r="F276" s="311" t="s">
        <v>59</v>
      </c>
    </row>
    <row r="277" spans="1:6" ht="27">
      <c r="A277" s="311"/>
      <c r="B277" s="98" t="s">
        <v>145</v>
      </c>
      <c r="C277" s="98" t="s">
        <v>157</v>
      </c>
      <c r="D277" s="98" t="s">
        <v>146</v>
      </c>
      <c r="E277" s="98" t="s">
        <v>90</v>
      </c>
      <c r="F277" s="394"/>
    </row>
    <row r="278" spans="1:6" ht="12.75">
      <c r="A278" s="81">
        <v>1</v>
      </c>
      <c r="B278" s="10">
        <f>D63</f>
        <v>0</v>
      </c>
      <c r="C278" s="10" t="e">
        <f>B137*(1-D140)*B63/(B63+B64)</f>
        <v>#VALUE!</v>
      </c>
      <c r="D278" s="16">
        <f>B63</f>
        <v>0</v>
      </c>
      <c r="E278" s="10">
        <f>E63</f>
        <v>0</v>
      </c>
      <c r="F278" s="134" t="e">
        <f>B278+C278-D278-E278</f>
        <v>#VALUE!</v>
      </c>
    </row>
    <row r="279" spans="1:6" ht="12.75">
      <c r="A279" s="81">
        <v>2</v>
      </c>
      <c r="B279" s="10">
        <f>D64</f>
        <v>0</v>
      </c>
      <c r="C279" s="10" t="e">
        <f>B137*(1-D140)*B64/(B63+B64)</f>
        <v>#VALUE!</v>
      </c>
      <c r="D279" s="16">
        <f>B64</f>
        <v>0</v>
      </c>
      <c r="E279" s="10">
        <f>E64</f>
        <v>0</v>
      </c>
      <c r="F279" s="134" t="e">
        <f>B279+C279-D279-E279</f>
        <v>#VALUE!</v>
      </c>
    </row>
    <row r="280" spans="1:6" ht="12.75">
      <c r="A280" s="81">
        <v>3</v>
      </c>
      <c r="B280" s="10">
        <f aca="true" t="shared" si="14" ref="B280:B306">D65</f>
        <v>0</v>
      </c>
      <c r="C280" s="10" t="s">
        <v>123</v>
      </c>
      <c r="D280" s="10" t="s">
        <v>123</v>
      </c>
      <c r="E280" s="10">
        <f aca="true" t="shared" si="15" ref="E280:E307">E65</f>
        <v>0</v>
      </c>
      <c r="F280" s="134">
        <f aca="true" t="shared" si="16" ref="F280:F307">B280-E280</f>
        <v>0</v>
      </c>
    </row>
    <row r="281" spans="1:6" ht="12.75">
      <c r="A281" s="81">
        <v>4</v>
      </c>
      <c r="B281" s="10">
        <f t="shared" si="14"/>
        <v>0</v>
      </c>
      <c r="C281" s="10" t="s">
        <v>123</v>
      </c>
      <c r="D281" s="10" t="s">
        <v>123</v>
      </c>
      <c r="E281" s="10">
        <f t="shared" si="15"/>
        <v>0</v>
      </c>
      <c r="F281" s="134">
        <f t="shared" si="16"/>
        <v>0</v>
      </c>
    </row>
    <row r="282" spans="1:6" ht="12.75">
      <c r="A282" s="81">
        <v>5</v>
      </c>
      <c r="B282" s="10">
        <f t="shared" si="14"/>
        <v>0</v>
      </c>
      <c r="C282" s="10" t="s">
        <v>123</v>
      </c>
      <c r="D282" s="10" t="s">
        <v>123</v>
      </c>
      <c r="E282" s="10">
        <f t="shared" si="15"/>
        <v>0</v>
      </c>
      <c r="F282" s="134">
        <f t="shared" si="16"/>
        <v>0</v>
      </c>
    </row>
    <row r="283" spans="1:6" ht="12.75">
      <c r="A283" s="81">
        <v>6</v>
      </c>
      <c r="B283" s="10">
        <f t="shared" si="14"/>
        <v>0</v>
      </c>
      <c r="C283" s="10" t="s">
        <v>123</v>
      </c>
      <c r="D283" s="10" t="s">
        <v>123</v>
      </c>
      <c r="E283" s="10">
        <f t="shared" si="15"/>
        <v>0</v>
      </c>
      <c r="F283" s="134">
        <f t="shared" si="16"/>
        <v>0</v>
      </c>
    </row>
    <row r="284" spans="1:6" ht="12.75">
      <c r="A284" s="81">
        <v>7</v>
      </c>
      <c r="B284" s="10">
        <f t="shared" si="14"/>
        <v>0</v>
      </c>
      <c r="C284" s="10" t="s">
        <v>123</v>
      </c>
      <c r="D284" s="10" t="s">
        <v>123</v>
      </c>
      <c r="E284" s="10">
        <f t="shared" si="15"/>
        <v>0</v>
      </c>
      <c r="F284" s="134">
        <f t="shared" si="16"/>
        <v>0</v>
      </c>
    </row>
    <row r="285" spans="1:6" ht="12.75">
      <c r="A285" s="81">
        <v>8</v>
      </c>
      <c r="B285" s="10">
        <f t="shared" si="14"/>
        <v>0</v>
      </c>
      <c r="C285" s="10" t="s">
        <v>123</v>
      </c>
      <c r="D285" s="10" t="s">
        <v>123</v>
      </c>
      <c r="E285" s="10">
        <f t="shared" si="15"/>
        <v>0</v>
      </c>
      <c r="F285" s="134">
        <f t="shared" si="16"/>
        <v>0</v>
      </c>
    </row>
    <row r="286" spans="1:6" ht="12.75">
      <c r="A286" s="81">
        <v>9</v>
      </c>
      <c r="B286" s="10">
        <f t="shared" si="14"/>
        <v>0</v>
      </c>
      <c r="C286" s="10" t="s">
        <v>123</v>
      </c>
      <c r="D286" s="10" t="s">
        <v>123</v>
      </c>
      <c r="E286" s="10">
        <f t="shared" si="15"/>
        <v>0</v>
      </c>
      <c r="F286" s="134">
        <f t="shared" si="16"/>
        <v>0</v>
      </c>
    </row>
    <row r="287" spans="1:6" ht="12.75">
      <c r="A287" s="81">
        <v>10</v>
      </c>
      <c r="B287" s="10">
        <f t="shared" si="14"/>
        <v>0</v>
      </c>
      <c r="C287" s="10" t="s">
        <v>123</v>
      </c>
      <c r="D287" s="10" t="s">
        <v>123</v>
      </c>
      <c r="E287" s="10">
        <f t="shared" si="15"/>
        <v>0</v>
      </c>
      <c r="F287" s="134">
        <f t="shared" si="16"/>
        <v>0</v>
      </c>
    </row>
    <row r="288" spans="1:6" ht="12.75">
      <c r="A288" s="81">
        <v>11</v>
      </c>
      <c r="B288" s="10">
        <f t="shared" si="14"/>
        <v>0</v>
      </c>
      <c r="C288" s="10" t="s">
        <v>123</v>
      </c>
      <c r="D288" s="10" t="s">
        <v>123</v>
      </c>
      <c r="E288" s="10">
        <f t="shared" si="15"/>
        <v>0</v>
      </c>
      <c r="F288" s="134">
        <f t="shared" si="16"/>
        <v>0</v>
      </c>
    </row>
    <row r="289" spans="1:6" ht="12.75">
      <c r="A289" s="81">
        <v>12</v>
      </c>
      <c r="B289" s="10">
        <f t="shared" si="14"/>
        <v>0</v>
      </c>
      <c r="C289" s="10" t="s">
        <v>123</v>
      </c>
      <c r="D289" s="10" t="s">
        <v>123</v>
      </c>
      <c r="E289" s="10">
        <f t="shared" si="15"/>
        <v>0</v>
      </c>
      <c r="F289" s="134">
        <f t="shared" si="16"/>
        <v>0</v>
      </c>
    </row>
    <row r="290" spans="1:6" ht="12.75">
      <c r="A290" s="81">
        <v>13</v>
      </c>
      <c r="B290" s="10">
        <f t="shared" si="14"/>
        <v>0</v>
      </c>
      <c r="C290" s="10" t="s">
        <v>123</v>
      </c>
      <c r="D290" s="10" t="s">
        <v>123</v>
      </c>
      <c r="E290" s="10">
        <f t="shared" si="15"/>
        <v>0</v>
      </c>
      <c r="F290" s="134">
        <f t="shared" si="16"/>
        <v>0</v>
      </c>
    </row>
    <row r="291" spans="1:6" ht="12.75">
      <c r="A291" s="81">
        <v>14</v>
      </c>
      <c r="B291" s="10">
        <f t="shared" si="14"/>
        <v>0</v>
      </c>
      <c r="C291" s="10" t="s">
        <v>123</v>
      </c>
      <c r="D291" s="10" t="s">
        <v>123</v>
      </c>
      <c r="E291" s="10">
        <f t="shared" si="15"/>
        <v>0</v>
      </c>
      <c r="F291" s="134">
        <f t="shared" si="16"/>
        <v>0</v>
      </c>
    </row>
    <row r="292" spans="1:6" ht="12.75">
      <c r="A292" s="81">
        <v>15</v>
      </c>
      <c r="B292" s="10">
        <f t="shared" si="14"/>
        <v>0</v>
      </c>
      <c r="C292" s="10" t="s">
        <v>123</v>
      </c>
      <c r="D292" s="10" t="s">
        <v>123</v>
      </c>
      <c r="E292" s="10">
        <f t="shared" si="15"/>
        <v>0</v>
      </c>
      <c r="F292" s="134">
        <f t="shared" si="16"/>
        <v>0</v>
      </c>
    </row>
    <row r="293" spans="1:6" ht="12.75">
      <c r="A293" s="81">
        <v>16</v>
      </c>
      <c r="B293" s="10">
        <f t="shared" si="14"/>
        <v>0</v>
      </c>
      <c r="C293" s="10" t="s">
        <v>123</v>
      </c>
      <c r="D293" s="10" t="s">
        <v>123</v>
      </c>
      <c r="E293" s="10">
        <f t="shared" si="15"/>
        <v>0</v>
      </c>
      <c r="F293" s="134">
        <f t="shared" si="16"/>
        <v>0</v>
      </c>
    </row>
    <row r="294" spans="1:6" ht="12.75">
      <c r="A294" s="81">
        <v>17</v>
      </c>
      <c r="B294" s="10">
        <f t="shared" si="14"/>
        <v>0</v>
      </c>
      <c r="C294" s="10" t="s">
        <v>123</v>
      </c>
      <c r="D294" s="10" t="s">
        <v>123</v>
      </c>
      <c r="E294" s="10">
        <f t="shared" si="15"/>
        <v>0</v>
      </c>
      <c r="F294" s="134">
        <f t="shared" si="16"/>
        <v>0</v>
      </c>
    </row>
    <row r="295" spans="1:6" ht="12.75">
      <c r="A295" s="81">
        <v>18</v>
      </c>
      <c r="B295" s="10">
        <f t="shared" si="14"/>
        <v>0</v>
      </c>
      <c r="C295" s="10" t="s">
        <v>123</v>
      </c>
      <c r="D295" s="10" t="s">
        <v>123</v>
      </c>
      <c r="E295" s="10">
        <f t="shared" si="15"/>
        <v>0</v>
      </c>
      <c r="F295" s="134">
        <f t="shared" si="16"/>
        <v>0</v>
      </c>
    </row>
    <row r="296" spans="1:6" ht="12.75">
      <c r="A296" s="81">
        <v>19</v>
      </c>
      <c r="B296" s="10">
        <f t="shared" si="14"/>
        <v>0</v>
      </c>
      <c r="C296" s="10" t="s">
        <v>123</v>
      </c>
      <c r="D296" s="10" t="s">
        <v>123</v>
      </c>
      <c r="E296" s="10">
        <f t="shared" si="15"/>
        <v>0</v>
      </c>
      <c r="F296" s="134">
        <f t="shared" si="16"/>
        <v>0</v>
      </c>
    </row>
    <row r="297" spans="1:6" ht="12.75">
      <c r="A297" s="81">
        <v>20</v>
      </c>
      <c r="B297" s="10">
        <f t="shared" si="14"/>
        <v>0</v>
      </c>
      <c r="C297" s="10" t="s">
        <v>123</v>
      </c>
      <c r="D297" s="10" t="s">
        <v>123</v>
      </c>
      <c r="E297" s="10">
        <f t="shared" si="15"/>
        <v>0</v>
      </c>
      <c r="F297" s="134">
        <f t="shared" si="16"/>
        <v>0</v>
      </c>
    </row>
    <row r="298" spans="1:6" ht="12.75">
      <c r="A298" s="81">
        <v>21</v>
      </c>
      <c r="B298" s="10">
        <f t="shared" si="14"/>
        <v>0</v>
      </c>
      <c r="C298" s="10" t="s">
        <v>123</v>
      </c>
      <c r="D298" s="10" t="s">
        <v>123</v>
      </c>
      <c r="E298" s="10">
        <f t="shared" si="15"/>
        <v>0</v>
      </c>
      <c r="F298" s="134">
        <f t="shared" si="16"/>
        <v>0</v>
      </c>
    </row>
    <row r="299" spans="1:6" ht="12.75">
      <c r="A299" s="81">
        <v>22</v>
      </c>
      <c r="B299" s="10">
        <f t="shared" si="14"/>
        <v>0</v>
      </c>
      <c r="C299" s="10" t="s">
        <v>123</v>
      </c>
      <c r="D299" s="10" t="s">
        <v>123</v>
      </c>
      <c r="E299" s="10">
        <f t="shared" si="15"/>
        <v>0</v>
      </c>
      <c r="F299" s="134">
        <f t="shared" si="16"/>
        <v>0</v>
      </c>
    </row>
    <row r="300" spans="1:6" ht="12.75">
      <c r="A300" s="81">
        <v>23</v>
      </c>
      <c r="B300" s="10">
        <f t="shared" si="14"/>
        <v>0</v>
      </c>
      <c r="C300" s="10" t="s">
        <v>123</v>
      </c>
      <c r="D300" s="10" t="s">
        <v>123</v>
      </c>
      <c r="E300" s="10">
        <f t="shared" si="15"/>
        <v>0</v>
      </c>
      <c r="F300" s="134">
        <f t="shared" si="16"/>
        <v>0</v>
      </c>
    </row>
    <row r="301" spans="1:6" ht="12.75">
      <c r="A301" s="81">
        <v>24</v>
      </c>
      <c r="B301" s="10">
        <f t="shared" si="14"/>
        <v>0</v>
      </c>
      <c r="C301" s="10" t="s">
        <v>123</v>
      </c>
      <c r="D301" s="10" t="s">
        <v>123</v>
      </c>
      <c r="E301" s="10">
        <f t="shared" si="15"/>
        <v>0</v>
      </c>
      <c r="F301" s="134">
        <f t="shared" si="16"/>
        <v>0</v>
      </c>
    </row>
    <row r="302" spans="1:6" ht="12.75">
      <c r="A302" s="81">
        <v>25</v>
      </c>
      <c r="B302" s="10">
        <f t="shared" si="14"/>
        <v>0</v>
      </c>
      <c r="C302" s="10" t="s">
        <v>123</v>
      </c>
      <c r="D302" s="10" t="s">
        <v>123</v>
      </c>
      <c r="E302" s="10">
        <f t="shared" si="15"/>
        <v>0</v>
      </c>
      <c r="F302" s="134">
        <f t="shared" si="16"/>
        <v>0</v>
      </c>
    </row>
    <row r="303" spans="1:6" ht="15" customHeight="1">
      <c r="A303" s="81">
        <v>26</v>
      </c>
      <c r="B303" s="10">
        <f t="shared" si="14"/>
        <v>0</v>
      </c>
      <c r="C303" s="10" t="s">
        <v>123</v>
      </c>
      <c r="D303" s="10" t="s">
        <v>123</v>
      </c>
      <c r="E303" s="10">
        <f t="shared" si="15"/>
        <v>0</v>
      </c>
      <c r="F303" s="134">
        <f t="shared" si="16"/>
        <v>0</v>
      </c>
    </row>
    <row r="304" spans="1:6" ht="12.75">
      <c r="A304" s="81">
        <v>27</v>
      </c>
      <c r="B304" s="10">
        <f t="shared" si="14"/>
        <v>0</v>
      </c>
      <c r="C304" s="10" t="s">
        <v>123</v>
      </c>
      <c r="D304" s="10" t="s">
        <v>123</v>
      </c>
      <c r="E304" s="10">
        <f t="shared" si="15"/>
        <v>0</v>
      </c>
      <c r="F304" s="134">
        <f t="shared" si="16"/>
        <v>0</v>
      </c>
    </row>
    <row r="305" spans="1:18" s="68" customFormat="1" ht="15" customHeight="1">
      <c r="A305" s="81">
        <v>28</v>
      </c>
      <c r="B305" s="10">
        <f t="shared" si="14"/>
        <v>0</v>
      </c>
      <c r="C305" s="10" t="s">
        <v>123</v>
      </c>
      <c r="D305" s="10" t="s">
        <v>123</v>
      </c>
      <c r="E305" s="10">
        <f t="shared" si="15"/>
        <v>0</v>
      </c>
      <c r="F305" s="134">
        <f t="shared" si="16"/>
        <v>0</v>
      </c>
      <c r="G305" s="24"/>
      <c r="H305" s="24"/>
      <c r="I305" s="24"/>
      <c r="J305" s="24"/>
      <c r="K305" s="24"/>
      <c r="L305" s="24"/>
      <c r="M305" s="24"/>
      <c r="N305" s="24"/>
      <c r="O305" s="24"/>
      <c r="P305" s="24"/>
      <c r="Q305" s="24"/>
      <c r="R305" s="24"/>
    </row>
    <row r="306" spans="1:18" s="68" customFormat="1" ht="12.75">
      <c r="A306" s="81">
        <v>29</v>
      </c>
      <c r="B306" s="10">
        <f t="shared" si="14"/>
        <v>0</v>
      </c>
      <c r="C306" s="10" t="s">
        <v>123</v>
      </c>
      <c r="D306" s="10" t="s">
        <v>123</v>
      </c>
      <c r="E306" s="10">
        <f t="shared" si="15"/>
        <v>0</v>
      </c>
      <c r="F306" s="134">
        <f t="shared" si="16"/>
        <v>0</v>
      </c>
      <c r="G306" s="24"/>
      <c r="H306" s="24"/>
      <c r="I306" s="24"/>
      <c r="J306" s="24"/>
      <c r="K306" s="24"/>
      <c r="L306" s="24"/>
      <c r="M306" s="24"/>
      <c r="N306" s="24"/>
      <c r="O306" s="24"/>
      <c r="P306" s="24"/>
      <c r="Q306" s="24"/>
      <c r="R306" s="24"/>
    </row>
    <row r="307" spans="1:18" s="68" customFormat="1" ht="12.75">
      <c r="A307" s="81">
        <v>30</v>
      </c>
      <c r="B307" s="10" t="e">
        <f>D93+D92</f>
        <v>#VALUE!</v>
      </c>
      <c r="C307" s="10" t="s">
        <v>123</v>
      </c>
      <c r="D307" s="10" t="s">
        <v>123</v>
      </c>
      <c r="E307" s="10">
        <f t="shared" si="15"/>
        <v>0</v>
      </c>
      <c r="F307" s="134" t="e">
        <f t="shared" si="16"/>
        <v>#VALUE!</v>
      </c>
      <c r="G307" s="24"/>
      <c r="H307" s="24"/>
      <c r="I307" s="24"/>
      <c r="J307" s="24"/>
      <c r="K307" s="24"/>
      <c r="L307" s="24"/>
      <c r="M307" s="24"/>
      <c r="N307" s="24"/>
      <c r="O307" s="24"/>
      <c r="P307" s="24"/>
      <c r="Q307" s="24"/>
      <c r="R307" s="24"/>
    </row>
    <row r="308" spans="1:18" s="68" customFormat="1" ht="12.75">
      <c r="A308" s="81" t="s">
        <v>62</v>
      </c>
      <c r="B308" s="132" t="e">
        <f>SUM(B277:B307)</f>
        <v>#VALUE!</v>
      </c>
      <c r="C308" s="132" t="e">
        <f>SUM(C277:C307)</f>
        <v>#VALUE!</v>
      </c>
      <c r="D308" s="132">
        <f>SUM(D277:D307)</f>
        <v>0</v>
      </c>
      <c r="E308" s="132">
        <f>SUM(E277:E307)</f>
        <v>0</v>
      </c>
      <c r="F308" s="132" t="e">
        <f>SUM(F277:F307)</f>
        <v>#VALUE!</v>
      </c>
      <c r="G308" s="24"/>
      <c r="H308" s="24"/>
      <c r="I308" s="24"/>
      <c r="J308" s="24"/>
      <c r="K308" s="24"/>
      <c r="L308" s="24"/>
      <c r="M308" s="24"/>
      <c r="N308" s="24"/>
      <c r="O308" s="24"/>
      <c r="P308" s="24"/>
      <c r="Q308" s="24"/>
      <c r="R308" s="24"/>
    </row>
    <row r="309" spans="1:18" s="43" customFormat="1" ht="12.75">
      <c r="A309" s="81" t="s">
        <v>63</v>
      </c>
      <c r="B309" s="132" t="e">
        <f>NPV(0.05,B278:B307)</f>
        <v>#VALUE!</v>
      </c>
      <c r="C309" s="132" t="e">
        <f>NPV(0.05,C278:C307)</f>
        <v>#VALUE!</v>
      </c>
      <c r="D309" s="132">
        <f>NPV(0.05,D278:D307)</f>
        <v>0</v>
      </c>
      <c r="E309" s="132">
        <f>NPV(0.05,E278:E307)</f>
        <v>0</v>
      </c>
      <c r="F309" s="132" t="e">
        <f>NPV(0.05,F278:F307)</f>
        <v>#VALUE!</v>
      </c>
      <c r="G309" s="24"/>
      <c r="H309" s="24"/>
      <c r="I309" s="24"/>
      <c r="J309" s="24"/>
      <c r="K309" s="24"/>
      <c r="L309" s="24"/>
      <c r="M309" s="24"/>
      <c r="N309" s="24"/>
      <c r="O309" s="24"/>
      <c r="P309" s="24"/>
      <c r="Q309" s="24"/>
      <c r="R309" s="24"/>
    </row>
    <row r="310" spans="1:18" s="68" customFormat="1" ht="13.5" thickBot="1">
      <c r="A310" s="24"/>
      <c r="B310" s="24"/>
      <c r="C310" s="24"/>
      <c r="D310" s="24"/>
      <c r="E310" s="24"/>
      <c r="F310" s="24"/>
      <c r="G310" s="24"/>
      <c r="H310" s="24"/>
      <c r="I310" s="24"/>
      <c r="K310" s="24"/>
      <c r="L310" s="24"/>
      <c r="M310" s="24"/>
      <c r="N310" s="24"/>
      <c r="O310" s="24"/>
      <c r="P310" s="24"/>
      <c r="Q310" s="24"/>
      <c r="R310" s="24"/>
    </row>
    <row r="311" spans="1:18" s="68" customFormat="1" ht="12.75" customHeight="1" thickBot="1">
      <c r="A311" s="333" t="s">
        <v>94</v>
      </c>
      <c r="B311" s="334"/>
      <c r="C311" s="290" t="e">
        <f aca="true" t="array" ref="C311">NPV(0.05,F278:F307)</f>
        <v>#VALUE!</v>
      </c>
      <c r="D311" s="24"/>
      <c r="E311" s="24"/>
      <c r="F311" s="24"/>
      <c r="G311" s="24"/>
      <c r="H311" s="24"/>
      <c r="I311" s="24"/>
      <c r="J311" s="24"/>
      <c r="K311" s="24"/>
      <c r="L311" s="24"/>
      <c r="M311" s="24"/>
      <c r="N311" s="24"/>
      <c r="O311" s="24"/>
      <c r="P311" s="24"/>
      <c r="Q311" s="24"/>
      <c r="R311" s="24"/>
    </row>
    <row r="312" spans="1:18" ht="12.75">
      <c r="A312" s="88"/>
      <c r="B312" s="89"/>
      <c r="C312" s="54"/>
      <c r="D312" s="54"/>
      <c r="E312" s="54"/>
      <c r="F312" s="54"/>
      <c r="G312" s="68"/>
      <c r="H312" s="68"/>
      <c r="I312" s="68"/>
      <c r="J312" s="68"/>
      <c r="K312" s="68"/>
      <c r="L312" s="68"/>
      <c r="M312" s="68"/>
      <c r="N312" s="68"/>
      <c r="O312" s="68"/>
      <c r="P312" s="68"/>
      <c r="Q312" s="68"/>
      <c r="R312" s="68"/>
    </row>
    <row r="313" spans="1:18" ht="15.75">
      <c r="A313" s="335" t="s">
        <v>11</v>
      </c>
      <c r="B313" s="336"/>
      <c r="C313" s="336"/>
      <c r="D313" s="336"/>
      <c r="E313" s="336"/>
      <c r="F313" s="336"/>
      <c r="G313" s="336"/>
      <c r="H313" s="336"/>
      <c r="I313" s="336"/>
      <c r="J313" s="336"/>
      <c r="K313" s="68"/>
      <c r="L313" s="68"/>
      <c r="M313" s="68"/>
      <c r="N313" s="68"/>
      <c r="O313" s="68"/>
      <c r="P313" s="68"/>
      <c r="Q313" s="68"/>
      <c r="R313" s="68"/>
    </row>
    <row r="314" spans="1:18" ht="12.75">
      <c r="A314" s="88"/>
      <c r="B314" s="89"/>
      <c r="C314" s="54"/>
      <c r="D314" s="54"/>
      <c r="E314" s="54"/>
      <c r="F314" s="54"/>
      <c r="G314" s="68"/>
      <c r="H314" s="68"/>
      <c r="I314" s="68"/>
      <c r="J314" s="68"/>
      <c r="K314" s="68"/>
      <c r="L314" s="68"/>
      <c r="M314" s="68"/>
      <c r="N314" s="68"/>
      <c r="O314" s="68"/>
      <c r="P314" s="68"/>
      <c r="Q314" s="68"/>
      <c r="R314" s="68"/>
    </row>
    <row r="315" spans="1:18" ht="12.75">
      <c r="A315" s="43" t="s">
        <v>1</v>
      </c>
      <c r="B315" s="135"/>
      <c r="C315" s="42"/>
      <c r="D315" s="42"/>
      <c r="E315" s="42"/>
      <c r="F315" s="42"/>
      <c r="G315" s="43"/>
      <c r="H315" s="43"/>
      <c r="I315" s="43"/>
      <c r="J315" s="43"/>
      <c r="K315" s="43"/>
      <c r="L315" s="43"/>
      <c r="M315" s="43"/>
      <c r="N315" s="43"/>
      <c r="O315" s="43"/>
      <c r="P315" s="43"/>
      <c r="Q315" s="43"/>
      <c r="R315" s="43"/>
    </row>
    <row r="316" spans="1:18" ht="12.75">
      <c r="A316" s="88"/>
      <c r="B316" s="89"/>
      <c r="C316" s="54"/>
      <c r="D316" s="54"/>
      <c r="E316" s="54"/>
      <c r="F316" s="54"/>
      <c r="G316" s="68"/>
      <c r="H316" s="68"/>
      <c r="I316" s="68"/>
      <c r="J316" s="68"/>
      <c r="K316" s="68"/>
      <c r="L316" s="68"/>
      <c r="M316" s="68"/>
      <c r="N316" s="68"/>
      <c r="O316" s="68"/>
      <c r="P316" s="68"/>
      <c r="Q316" s="68"/>
      <c r="R316" s="68"/>
    </row>
    <row r="317" spans="1:18" ht="12.75">
      <c r="A317" s="340" t="s">
        <v>23</v>
      </c>
      <c r="B317" s="136" t="s">
        <v>24</v>
      </c>
      <c r="C317" s="342" t="s">
        <v>25</v>
      </c>
      <c r="D317" s="54"/>
      <c r="E317" s="54"/>
      <c r="F317" s="54"/>
      <c r="G317" s="68"/>
      <c r="H317" s="68"/>
      <c r="I317" s="68"/>
      <c r="J317" s="68"/>
      <c r="K317" s="68"/>
      <c r="L317" s="68"/>
      <c r="M317" s="68"/>
      <c r="N317" s="68"/>
      <c r="O317" s="68"/>
      <c r="P317" s="68"/>
      <c r="Q317" s="68"/>
      <c r="R317" s="68"/>
    </row>
    <row r="318" spans="1:18" ht="12.75">
      <c r="A318" s="341"/>
      <c r="B318" s="137" t="s">
        <v>17</v>
      </c>
      <c r="C318" s="343"/>
      <c r="D318" s="54"/>
      <c r="E318" s="54"/>
      <c r="F318" s="54"/>
      <c r="G318" s="68"/>
      <c r="H318" s="68"/>
      <c r="I318" s="68"/>
      <c r="J318" s="68"/>
      <c r="K318" s="68"/>
      <c r="L318" s="68"/>
      <c r="M318" s="68"/>
      <c r="N318" s="68"/>
      <c r="O318" s="68"/>
      <c r="P318" s="68"/>
      <c r="Q318" s="68"/>
      <c r="R318" s="68"/>
    </row>
    <row r="320" ht="13.5" thickBot="1">
      <c r="A320" s="73" t="s">
        <v>18</v>
      </c>
    </row>
    <row r="321" spans="1:6" ht="15.75" thickBot="1">
      <c r="A321" s="333" t="s">
        <v>20</v>
      </c>
      <c r="B321" s="334"/>
      <c r="C321" s="337" t="e">
        <f>IF(SUM(G239:G268)&gt;0,IRR(G239:G268,0),"Projekt v referenčnom období nedosahuje návratnosť.")</f>
        <v>#VALUE!</v>
      </c>
      <c r="D321" s="338"/>
      <c r="E321" s="338"/>
      <c r="F321" s="339"/>
    </row>
    <row r="322" spans="1:2" ht="15">
      <c r="A322" s="138"/>
      <c r="B322" s="53"/>
    </row>
    <row r="323" ht="12.75" customHeight="1" thickBot="1">
      <c r="A323" s="73" t="s">
        <v>19</v>
      </c>
    </row>
    <row r="324" spans="1:8" ht="12.75" customHeight="1" thickBot="1">
      <c r="A324" s="333" t="s">
        <v>20</v>
      </c>
      <c r="B324" s="334"/>
      <c r="C324" s="139" t="e">
        <f>IRR(F278:F307,-0.99)</f>
        <v>#VALUE!</v>
      </c>
      <c r="D324" s="140" t="e">
        <f>IF(SUM(F278:F307)&gt;0,IRR(F278:F307,0),"Projekt v referenčnom období nedosahuje návratnosť.")</f>
        <v>#VALUE!</v>
      </c>
      <c r="E324" s="141"/>
      <c r="F324" s="142"/>
      <c r="G324" s="143"/>
      <c r="H324" s="68"/>
    </row>
    <row r="325" ht="12.75" customHeight="1"/>
    <row r="326" spans="1:10" ht="12.75" customHeight="1">
      <c r="A326" s="335" t="s">
        <v>98</v>
      </c>
      <c r="B326" s="336"/>
      <c r="C326" s="336"/>
      <c r="D326" s="336"/>
      <c r="E326" s="336"/>
      <c r="F326" s="336"/>
      <c r="G326" s="336"/>
      <c r="H326" s="336"/>
      <c r="I326" s="336"/>
      <c r="J326" s="336"/>
    </row>
    <row r="327" spans="1:9" ht="12.75" customHeight="1">
      <c r="A327" s="68"/>
      <c r="B327" s="68"/>
      <c r="C327" s="68"/>
      <c r="D327" s="68"/>
      <c r="E327" s="68"/>
      <c r="F327" s="68"/>
      <c r="G327" s="68"/>
      <c r="H327" s="68"/>
      <c r="I327" s="68"/>
    </row>
    <row r="328" spans="1:10" ht="25.5" customHeight="1">
      <c r="A328" s="332" t="s">
        <v>208</v>
      </c>
      <c r="B328" s="332"/>
      <c r="C328" s="332"/>
      <c r="D328" s="332"/>
      <c r="E328" s="332"/>
      <c r="F328" s="332"/>
      <c r="G328" s="332"/>
      <c r="H328" s="332"/>
      <c r="I328" s="332"/>
      <c r="J328" s="332"/>
    </row>
    <row r="329" spans="1:10" ht="12.75" customHeight="1">
      <c r="A329" s="38"/>
      <c r="B329" s="38"/>
      <c r="C329" s="38"/>
      <c r="D329" s="38"/>
      <c r="E329" s="38"/>
      <c r="F329" s="38"/>
      <c r="G329" s="38"/>
      <c r="H329" s="38"/>
      <c r="I329" s="38"/>
      <c r="J329" s="38"/>
    </row>
    <row r="330" spans="1:10" ht="27.75" customHeight="1">
      <c r="A330" s="328" t="s">
        <v>196</v>
      </c>
      <c r="B330" s="329"/>
      <c r="C330" s="329"/>
      <c r="D330" s="329"/>
      <c r="E330" s="329"/>
      <c r="F330" s="329"/>
      <c r="G330" s="329"/>
      <c r="H330" s="329"/>
      <c r="I330" s="38"/>
      <c r="J330" s="38"/>
    </row>
    <row r="331" spans="1:10" ht="12.75" customHeight="1">
      <c r="A331" s="328" t="s">
        <v>213</v>
      </c>
      <c r="B331" s="329"/>
      <c r="C331" s="329"/>
      <c r="D331" s="329"/>
      <c r="E331" s="329"/>
      <c r="F331" s="329"/>
      <c r="G331" s="329"/>
      <c r="H331" s="329"/>
      <c r="I331" s="38"/>
      <c r="J331" s="38"/>
    </row>
    <row r="332" spans="1:10" ht="12.75" customHeight="1">
      <c r="A332" s="328" t="s">
        <v>221</v>
      </c>
      <c r="B332" s="329"/>
      <c r="C332" s="329"/>
      <c r="D332" s="329"/>
      <c r="E332" s="329"/>
      <c r="F332" s="329"/>
      <c r="G332" s="329"/>
      <c r="H332" s="329"/>
      <c r="I332" s="38"/>
      <c r="J332" s="38"/>
    </row>
    <row r="333" spans="1:10" ht="12.75" customHeight="1">
      <c r="A333" s="328" t="s">
        <v>197</v>
      </c>
      <c r="B333" s="329"/>
      <c r="C333" s="329"/>
      <c r="D333" s="329"/>
      <c r="E333" s="329"/>
      <c r="F333" s="329"/>
      <c r="G333" s="329"/>
      <c r="H333" s="329"/>
      <c r="I333" s="38"/>
      <c r="J333" s="38"/>
    </row>
    <row r="334" spans="1:10" ht="12.75" customHeight="1">
      <c r="A334" s="328" t="s">
        <v>209</v>
      </c>
      <c r="B334" s="329"/>
      <c r="C334" s="329"/>
      <c r="D334" s="329"/>
      <c r="E334" s="329"/>
      <c r="F334" s="329"/>
      <c r="G334" s="329"/>
      <c r="H334" s="329"/>
      <c r="I334" s="329"/>
      <c r="J334" s="329"/>
    </row>
    <row r="335" spans="1:10" ht="12.75" customHeight="1">
      <c r="A335" s="328" t="s">
        <v>210</v>
      </c>
      <c r="B335" s="329"/>
      <c r="C335" s="329"/>
      <c r="D335" s="329"/>
      <c r="E335" s="329"/>
      <c r="F335" s="329"/>
      <c r="G335" s="329"/>
      <c r="H335" s="329"/>
      <c r="I335" s="38"/>
      <c r="J335" s="38"/>
    </row>
    <row r="336" spans="1:10" ht="12.75">
      <c r="A336" s="147"/>
      <c r="B336" s="145"/>
      <c r="C336" s="145"/>
      <c r="D336" s="145"/>
      <c r="E336" s="148"/>
      <c r="F336" s="145"/>
      <c r="G336" s="145"/>
      <c r="H336" s="145"/>
      <c r="I336" s="43"/>
      <c r="J336" s="43"/>
    </row>
    <row r="337" spans="1:10" ht="12.75">
      <c r="A337" s="293" t="s">
        <v>199</v>
      </c>
      <c r="B337" s="295" t="s">
        <v>204</v>
      </c>
      <c r="C337" s="293" t="s">
        <v>200</v>
      </c>
      <c r="D337" s="413" t="s">
        <v>205</v>
      </c>
      <c r="E337" s="413"/>
      <c r="F337" s="293" t="s">
        <v>201</v>
      </c>
      <c r="G337" s="291"/>
      <c r="H337" s="291"/>
      <c r="I337" s="43"/>
      <c r="J337" s="43"/>
    </row>
    <row r="338" spans="1:10" ht="15">
      <c r="A338" s="414" t="s">
        <v>203</v>
      </c>
      <c r="B338" s="415"/>
      <c r="C338" s="415"/>
      <c r="D338" s="415"/>
      <c r="E338" s="415"/>
      <c r="F338" s="415"/>
      <c r="G338" s="415"/>
      <c r="H338" s="415"/>
      <c r="I338" s="415"/>
      <c r="J338" s="415"/>
    </row>
    <row r="339" spans="1:10" ht="15">
      <c r="A339" s="414" t="s">
        <v>217</v>
      </c>
      <c r="B339" s="415"/>
      <c r="C339" s="415"/>
      <c r="D339" s="415"/>
      <c r="E339" s="415"/>
      <c r="F339" s="415"/>
      <c r="G339" s="415"/>
      <c r="H339" s="415"/>
      <c r="I339" s="415"/>
      <c r="J339" s="415"/>
    </row>
    <row r="340" spans="1:10" ht="15">
      <c r="A340" s="414" t="s">
        <v>202</v>
      </c>
      <c r="B340" s="415"/>
      <c r="C340" s="415"/>
      <c r="D340" s="415"/>
      <c r="E340" s="415"/>
      <c r="F340" s="415"/>
      <c r="G340" s="415"/>
      <c r="H340" s="415"/>
      <c r="I340" s="415"/>
      <c r="J340" s="415"/>
    </row>
    <row r="341" spans="1:10" ht="12.75">
      <c r="A341" s="147"/>
      <c r="B341" s="145"/>
      <c r="C341" s="145"/>
      <c r="D341" s="145"/>
      <c r="E341" s="148"/>
      <c r="F341" s="145"/>
      <c r="G341" s="145"/>
      <c r="H341" s="145"/>
      <c r="I341" s="43"/>
      <c r="J341" s="43"/>
    </row>
    <row r="342" spans="1:10" ht="12.75">
      <c r="A342" s="147"/>
      <c r="B342" s="145"/>
      <c r="C342" s="145"/>
      <c r="D342" s="145"/>
      <c r="E342" s="148"/>
      <c r="F342" s="145"/>
      <c r="G342" s="145"/>
      <c r="H342" s="145"/>
      <c r="I342" s="43"/>
      <c r="J342" s="43"/>
    </row>
    <row r="343" spans="1:10" ht="12.75" customHeight="1">
      <c r="A343" s="276"/>
      <c r="B343" s="276"/>
      <c r="C343" s="276"/>
      <c r="D343" s="276"/>
      <c r="E343" s="276"/>
      <c r="F343" s="276"/>
      <c r="G343" s="276"/>
      <c r="H343" s="276"/>
      <c r="I343" s="276"/>
      <c r="J343" s="276"/>
    </row>
    <row r="344" spans="1:10" ht="12.75" customHeight="1">
      <c r="A344" s="276"/>
      <c r="B344" s="276"/>
      <c r="C344" s="276"/>
      <c r="D344" s="276"/>
      <c r="E344" s="276"/>
      <c r="F344" s="276"/>
      <c r="G344" s="276"/>
      <c r="H344" s="276"/>
      <c r="I344" s="276"/>
      <c r="J344" s="276"/>
    </row>
    <row r="345" spans="1:10" ht="12.75" customHeight="1">
      <c r="A345" s="411" t="s">
        <v>206</v>
      </c>
      <c r="B345" s="412"/>
      <c r="C345" s="303" t="s">
        <v>216</v>
      </c>
      <c r="D345" s="292"/>
      <c r="E345" s="276"/>
      <c r="F345" s="276"/>
      <c r="G345" s="43" t="s">
        <v>111</v>
      </c>
      <c r="H345" s="276"/>
      <c r="I345" s="276"/>
      <c r="J345" s="276"/>
    </row>
    <row r="346" spans="1:10" ht="12.75" customHeight="1">
      <c r="A346" s="276"/>
      <c r="B346" s="276"/>
      <c r="C346" s="276"/>
      <c r="D346" s="276"/>
      <c r="E346" s="276"/>
      <c r="F346" s="276"/>
      <c r="G346" s="43" t="s">
        <v>28</v>
      </c>
      <c r="H346" s="276"/>
      <c r="I346" s="276"/>
      <c r="J346" s="276"/>
    </row>
    <row r="347" spans="1:10" ht="12.75" customHeight="1">
      <c r="A347" s="276"/>
      <c r="B347" s="276"/>
      <c r="C347" s="276"/>
      <c r="D347" s="276"/>
      <c r="E347" s="276"/>
      <c r="F347" s="276"/>
      <c r="G347" s="43" t="s">
        <v>170</v>
      </c>
      <c r="H347" s="276"/>
      <c r="I347" s="276"/>
      <c r="J347" s="276"/>
    </row>
    <row r="348" spans="1:10" ht="12.75" customHeight="1">
      <c r="A348" s="276"/>
      <c r="B348" s="276"/>
      <c r="C348" s="276"/>
      <c r="D348" s="276"/>
      <c r="E348" s="276"/>
      <c r="F348" s="276"/>
      <c r="G348" s="276"/>
      <c r="H348" s="276"/>
      <c r="I348" s="276"/>
      <c r="J348" s="276"/>
    </row>
    <row r="349" spans="1:10" ht="12.75" customHeight="1">
      <c r="A349" s="276"/>
      <c r="B349" s="276"/>
      <c r="C349" s="276"/>
      <c r="D349" s="276"/>
      <c r="E349" s="277"/>
      <c r="F349" s="277"/>
      <c r="G349" s="277"/>
      <c r="H349" s="277"/>
      <c r="I349" s="277"/>
      <c r="J349" s="277"/>
    </row>
    <row r="350" spans="1:10" ht="12.75" customHeight="1">
      <c r="A350" s="276"/>
      <c r="B350" s="276"/>
      <c r="C350" s="276"/>
      <c r="D350" s="276"/>
      <c r="E350" s="277"/>
      <c r="F350" s="277"/>
      <c r="G350" s="277"/>
      <c r="H350" s="277"/>
      <c r="I350" s="277"/>
      <c r="J350" s="277"/>
    </row>
    <row r="351" spans="1:10" ht="12.75" customHeight="1">
      <c r="A351" s="276"/>
      <c r="B351" s="276"/>
      <c r="C351" s="276"/>
      <c r="D351" s="276"/>
      <c r="E351" s="277"/>
      <c r="F351" s="277"/>
      <c r="G351" s="277"/>
      <c r="H351" s="277"/>
      <c r="I351" s="277"/>
      <c r="J351" s="277"/>
    </row>
    <row r="352" spans="1:10" ht="12.75" customHeight="1">
      <c r="A352" s="276"/>
      <c r="B352" s="276"/>
      <c r="C352" s="276"/>
      <c r="D352" s="276"/>
      <c r="E352" s="277"/>
      <c r="F352" s="277"/>
      <c r="G352" s="277"/>
      <c r="H352" s="277"/>
      <c r="I352" s="277"/>
      <c r="J352" s="277"/>
    </row>
    <row r="353" spans="1:10" ht="12.75" customHeight="1">
      <c r="A353" s="276"/>
      <c r="B353" s="276"/>
      <c r="C353" s="276"/>
      <c r="D353" s="276"/>
      <c r="E353" s="277"/>
      <c r="F353" s="277"/>
      <c r="G353" s="277"/>
      <c r="H353" s="277"/>
      <c r="I353" s="277"/>
      <c r="J353" s="277"/>
    </row>
    <row r="354" spans="1:10" ht="22.5" customHeight="1">
      <c r="A354" s="276"/>
      <c r="B354" s="276"/>
      <c r="C354" s="276"/>
      <c r="D354" s="276"/>
      <c r="E354" s="279"/>
      <c r="F354" s="43"/>
      <c r="G354" s="43"/>
      <c r="H354" s="43"/>
      <c r="I354" s="43"/>
      <c r="J354" s="43"/>
    </row>
    <row r="355" spans="1:10" ht="12.75" customHeight="1">
      <c r="A355" s="43"/>
      <c r="B355" s="43"/>
      <c r="C355" s="43"/>
      <c r="D355" s="278"/>
      <c r="E355" s="279"/>
      <c r="F355" s="43"/>
      <c r="G355" s="43"/>
      <c r="H355" s="43"/>
      <c r="I355" s="43"/>
      <c r="J355" s="43"/>
    </row>
    <row r="356" spans="1:10" ht="12.75" customHeight="1">
      <c r="A356" s="278"/>
      <c r="B356" s="43"/>
      <c r="C356" s="43"/>
      <c r="D356" s="43"/>
      <c r="E356" s="43"/>
      <c r="F356" s="43"/>
      <c r="G356" s="43"/>
      <c r="H356" s="43"/>
      <c r="I356" s="43"/>
      <c r="J356" s="43"/>
    </row>
    <row r="357" spans="1:10" ht="12.75" customHeight="1">
      <c r="A357" s="43"/>
      <c r="B357" s="43"/>
      <c r="C357" s="43"/>
      <c r="D357" s="43"/>
      <c r="E357" s="43"/>
      <c r="F357" s="43"/>
      <c r="G357" s="43"/>
      <c r="H357" s="43"/>
      <c r="I357" s="43"/>
      <c r="J357" s="43"/>
    </row>
    <row r="358" spans="1:10" ht="12.75" customHeight="1">
      <c r="A358" s="43"/>
      <c r="B358" s="43"/>
      <c r="C358" s="43"/>
      <c r="D358" s="43"/>
      <c r="E358" s="43"/>
      <c r="F358" s="43"/>
      <c r="G358" s="43"/>
      <c r="H358" s="43"/>
      <c r="I358" s="43"/>
      <c r="J358" s="43"/>
    </row>
    <row r="359" spans="1:10" ht="12.75" customHeight="1">
      <c r="A359" s="43"/>
      <c r="B359" s="43"/>
      <c r="C359" s="43"/>
      <c r="D359" s="43"/>
      <c r="E359" s="43"/>
      <c r="F359" s="43"/>
      <c r="G359" s="43"/>
      <c r="H359" s="43"/>
      <c r="I359" s="43"/>
      <c r="J359" s="43"/>
    </row>
    <row r="360" spans="1:10" ht="12.75" customHeight="1">
      <c r="A360" s="43"/>
      <c r="B360" s="43"/>
      <c r="C360" s="43"/>
      <c r="D360" s="43"/>
      <c r="E360" s="43"/>
      <c r="F360" s="43"/>
      <c r="G360" s="43"/>
      <c r="H360" s="43"/>
      <c r="I360" s="43"/>
      <c r="J360" s="43"/>
    </row>
    <row r="361" spans="1:10" ht="12.75" customHeight="1">
      <c r="A361" s="43"/>
      <c r="B361" s="43"/>
      <c r="C361" s="43"/>
      <c r="D361" s="43"/>
      <c r="E361" s="43"/>
      <c r="F361" s="43"/>
      <c r="G361" s="43"/>
      <c r="H361" s="43"/>
      <c r="I361" s="43"/>
      <c r="J361" s="43"/>
    </row>
    <row r="362" spans="1:10" ht="12.75" customHeight="1">
      <c r="A362" s="43"/>
      <c r="B362" s="43"/>
      <c r="C362" s="43"/>
      <c r="D362" s="43"/>
      <c r="E362" s="43"/>
      <c r="F362" s="43"/>
      <c r="G362" s="43"/>
      <c r="H362" s="43"/>
      <c r="I362" s="43"/>
      <c r="J362" s="43"/>
    </row>
    <row r="363" spans="1:10" ht="12.75" customHeight="1">
      <c r="A363" s="43"/>
      <c r="B363" s="43"/>
      <c r="C363" s="43"/>
      <c r="D363" s="43"/>
      <c r="E363" s="43"/>
      <c r="F363" s="43"/>
      <c r="G363" s="43"/>
      <c r="H363" s="43"/>
      <c r="I363" s="43"/>
      <c r="J363" s="43"/>
    </row>
    <row r="364" spans="1:10" ht="12.75" customHeight="1">
      <c r="A364" s="43"/>
      <c r="B364" s="43"/>
      <c r="C364" s="43"/>
      <c r="D364" s="43"/>
      <c r="E364" s="43"/>
      <c r="F364" s="43"/>
      <c r="G364" s="43"/>
      <c r="H364" s="43"/>
      <c r="I364" s="43"/>
      <c r="J364" s="43"/>
    </row>
    <row r="365" spans="1:10" ht="12.75" customHeight="1">
      <c r="A365" s="43"/>
      <c r="B365" s="43"/>
      <c r="C365" s="43"/>
      <c r="D365" s="43"/>
      <c r="E365" s="43"/>
      <c r="F365" s="43"/>
      <c r="G365" s="43"/>
      <c r="H365" s="43"/>
      <c r="I365" s="43"/>
      <c r="J365" s="43"/>
    </row>
    <row r="366" spans="1:10" ht="12.75">
      <c r="A366" s="43"/>
      <c r="B366" s="43"/>
      <c r="C366" s="43"/>
      <c r="D366" s="43"/>
      <c r="E366" s="43"/>
      <c r="F366" s="43"/>
      <c r="G366" s="43"/>
      <c r="H366" s="43"/>
      <c r="I366" s="43"/>
      <c r="J366" s="43"/>
    </row>
    <row r="367" spans="1:10" ht="12.75">
      <c r="A367" s="75"/>
      <c r="B367" s="75"/>
      <c r="C367" s="75"/>
      <c r="D367" s="75"/>
      <c r="E367" s="75"/>
      <c r="F367" s="75"/>
      <c r="G367" s="75"/>
      <c r="H367" s="75"/>
      <c r="I367" s="75"/>
      <c r="J367" s="75"/>
    </row>
    <row r="368" spans="1:10" ht="12.75">
      <c r="A368" s="75"/>
      <c r="B368" s="75"/>
      <c r="C368" s="75"/>
      <c r="D368" s="75"/>
      <c r="E368" s="75"/>
      <c r="F368" s="75"/>
      <c r="G368" s="75"/>
      <c r="H368" s="75"/>
      <c r="I368" s="75"/>
      <c r="J368" s="75"/>
    </row>
    <row r="369" spans="1:10" ht="12.75">
      <c r="A369" s="75"/>
      <c r="B369" s="75"/>
      <c r="C369" s="75"/>
      <c r="D369" s="75"/>
      <c r="E369" s="75"/>
      <c r="F369" s="75"/>
      <c r="G369" s="75"/>
      <c r="H369" s="75"/>
      <c r="I369" s="75"/>
      <c r="J369" s="75"/>
    </row>
    <row r="370" spans="1:10" ht="12.75">
      <c r="A370" s="75"/>
      <c r="B370" s="75"/>
      <c r="C370" s="75"/>
      <c r="D370" s="75"/>
      <c r="E370" s="75"/>
      <c r="F370" s="75"/>
      <c r="G370" s="75"/>
      <c r="H370" s="75"/>
      <c r="I370" s="75"/>
      <c r="J370" s="75"/>
    </row>
    <row r="371" spans="1:10" ht="12.75">
      <c r="A371" s="75"/>
      <c r="B371" s="75"/>
      <c r="C371" s="280"/>
      <c r="D371" s="281"/>
      <c r="E371" s="75"/>
      <c r="F371" s="75"/>
      <c r="G371" s="75"/>
      <c r="H371" s="75"/>
      <c r="I371" s="75"/>
      <c r="J371" s="75"/>
    </row>
    <row r="372" spans="1:10" ht="12.75">
      <c r="A372" s="75"/>
      <c r="B372" s="75"/>
      <c r="C372" s="75"/>
      <c r="D372" s="75"/>
      <c r="E372" s="75"/>
      <c r="F372" s="75"/>
      <c r="G372" s="75"/>
      <c r="H372" s="75"/>
      <c r="I372" s="75"/>
      <c r="J372" s="75"/>
    </row>
    <row r="373" spans="1:10" ht="12.75">
      <c r="A373" s="75"/>
      <c r="B373" s="75"/>
      <c r="C373" s="75"/>
      <c r="D373" s="75"/>
      <c r="E373" s="75"/>
      <c r="F373" s="75"/>
      <c r="G373" s="75"/>
      <c r="H373" s="75"/>
      <c r="I373" s="75"/>
      <c r="J373" s="75"/>
    </row>
    <row r="374" spans="1:10" ht="12.75">
      <c r="A374" s="75"/>
      <c r="B374" s="75"/>
      <c r="C374" s="75"/>
      <c r="D374" s="75"/>
      <c r="E374" s="75"/>
      <c r="F374" s="75"/>
      <c r="G374" s="75"/>
      <c r="H374" s="75"/>
      <c r="I374" s="75"/>
      <c r="J374" s="75"/>
    </row>
    <row r="375" spans="1:10" ht="12.75">
      <c r="A375" s="282"/>
      <c r="B375" s="75"/>
      <c r="C375" s="75"/>
      <c r="D375" s="75"/>
      <c r="E375" s="75"/>
      <c r="F375" s="75"/>
      <c r="G375" s="75"/>
      <c r="H375" s="75"/>
      <c r="I375" s="75"/>
      <c r="J375" s="75"/>
    </row>
    <row r="376" spans="1:10" ht="12.75">
      <c r="A376" s="75"/>
      <c r="B376" s="75"/>
      <c r="C376" s="75"/>
      <c r="D376" s="75"/>
      <c r="E376" s="75"/>
      <c r="F376" s="75"/>
      <c r="G376" s="75"/>
      <c r="H376" s="75"/>
      <c r="I376" s="75"/>
      <c r="J376" s="75"/>
    </row>
    <row r="377" spans="1:10" ht="12.75">
      <c r="A377" s="75"/>
      <c r="B377" s="75"/>
      <c r="C377" s="75"/>
      <c r="D377" s="75"/>
      <c r="E377" s="75"/>
      <c r="F377" s="75"/>
      <c r="G377" s="75"/>
      <c r="H377" s="75"/>
      <c r="I377" s="75"/>
      <c r="J377" s="75"/>
    </row>
    <row r="378" spans="1:10" ht="12.75">
      <c r="A378" s="75"/>
      <c r="B378" s="75"/>
      <c r="C378" s="75"/>
      <c r="D378" s="75"/>
      <c r="E378" s="75"/>
      <c r="F378" s="75"/>
      <c r="G378" s="75"/>
      <c r="H378" s="75"/>
      <c r="I378" s="75"/>
      <c r="J378" s="75"/>
    </row>
    <row r="379" spans="1:10" ht="12.75">
      <c r="A379" s="75"/>
      <c r="B379" s="75"/>
      <c r="C379" s="75"/>
      <c r="D379" s="75"/>
      <c r="E379" s="75"/>
      <c r="F379" s="75"/>
      <c r="G379" s="75"/>
      <c r="H379" s="75"/>
      <c r="I379" s="75"/>
      <c r="J379" s="75"/>
    </row>
    <row r="380" spans="1:10" ht="12.75">
      <c r="A380" s="75"/>
      <c r="B380" s="75"/>
      <c r="C380" s="75"/>
      <c r="D380" s="75"/>
      <c r="E380" s="75"/>
      <c r="F380" s="75"/>
      <c r="G380" s="75"/>
      <c r="H380" s="75"/>
      <c r="I380" s="75"/>
      <c r="J380" s="75"/>
    </row>
    <row r="381" spans="1:10" ht="12.75">
      <c r="A381" s="75"/>
      <c r="B381" s="75"/>
      <c r="C381" s="75"/>
      <c r="D381" s="75"/>
      <c r="E381" s="75"/>
      <c r="F381" s="75"/>
      <c r="G381" s="75"/>
      <c r="H381" s="75"/>
      <c r="I381" s="75"/>
      <c r="J381" s="75"/>
    </row>
    <row r="383" spans="3:4" ht="12.75">
      <c r="C383" s="149"/>
      <c r="D383" s="150"/>
    </row>
    <row r="387" ht="12.75">
      <c r="A387" s="151"/>
    </row>
  </sheetData>
  <sheetProtection password="A7D8" sheet="1"/>
  <protectedRanges>
    <protectedRange password="CC16" sqref="E8:E9 E12:E14 K182:O211 B63:E64 D182:E211 H182:H211 D63:E92" name="Rozsah1"/>
  </protectedRanges>
  <mergeCells count="137">
    <mergeCell ref="A334:J334"/>
    <mergeCell ref="A335:H335"/>
    <mergeCell ref="A345:B345"/>
    <mergeCell ref="D337:E337"/>
    <mergeCell ref="A338:J338"/>
    <mergeCell ref="A339:J339"/>
    <mergeCell ref="A340:J340"/>
    <mergeCell ref="A333:H333"/>
    <mergeCell ref="A112:J112"/>
    <mergeCell ref="A57:J57"/>
    <mergeCell ref="J180:J181"/>
    <mergeCell ref="I180:I181"/>
    <mergeCell ref="A165:J165"/>
    <mergeCell ref="A169:J170"/>
    <mergeCell ref="F180:G180"/>
    <mergeCell ref="A330:H330"/>
    <mergeCell ref="A331:H331"/>
    <mergeCell ref="A332:H332"/>
    <mergeCell ref="S180:S181"/>
    <mergeCell ref="B276:C276"/>
    <mergeCell ref="A53:J53"/>
    <mergeCell ref="A229:J229"/>
    <mergeCell ref="A177:J177"/>
    <mergeCell ref="A233:J233"/>
    <mergeCell ref="A55:J55"/>
    <mergeCell ref="A167:J167"/>
    <mergeCell ref="C180:E180"/>
    <mergeCell ref="A276:A277"/>
    <mergeCell ref="A147:J161"/>
    <mergeCell ref="D276:E276"/>
    <mergeCell ref="E237:F237"/>
    <mergeCell ref="B237:D237"/>
    <mergeCell ref="F276:F277"/>
    <mergeCell ref="A275:J275"/>
    <mergeCell ref="A236:J236"/>
    <mergeCell ref="G237:G238"/>
    <mergeCell ref="A237:A238"/>
    <mergeCell ref="A1:J1"/>
    <mergeCell ref="A17:C17"/>
    <mergeCell ref="A18:C18"/>
    <mergeCell ref="A46:J46"/>
    <mergeCell ref="A14:D14"/>
    <mergeCell ref="A36:D36"/>
    <mergeCell ref="A37:D37"/>
    <mergeCell ref="A38:D38"/>
    <mergeCell ref="A8:D8"/>
    <mergeCell ref="A13:D13"/>
    <mergeCell ref="A24:C24"/>
    <mergeCell ref="A21:C21"/>
    <mergeCell ref="A25:C25"/>
    <mergeCell ref="A23:C23"/>
    <mergeCell ref="G36:H36"/>
    <mergeCell ref="A27:G28"/>
    <mergeCell ref="B133:H133"/>
    <mergeCell ref="B134:H134"/>
    <mergeCell ref="A54:J54"/>
    <mergeCell ref="A104:I104"/>
    <mergeCell ref="C97:F97"/>
    <mergeCell ref="A39:D39"/>
    <mergeCell ref="A49:J50"/>
    <mergeCell ref="A42:J42"/>
    <mergeCell ref="M22:O22"/>
    <mergeCell ref="A3:J4"/>
    <mergeCell ref="A11:D11"/>
    <mergeCell ref="A7:D7"/>
    <mergeCell ref="A16:E16"/>
    <mergeCell ref="A19:C19"/>
    <mergeCell ref="A20:C20"/>
    <mergeCell ref="A22:C22"/>
    <mergeCell ref="A9:D9"/>
    <mergeCell ref="A12:D12"/>
    <mergeCell ref="K191:O191"/>
    <mergeCell ref="K192:O192"/>
    <mergeCell ref="M24:O24"/>
    <mergeCell ref="M16:O16"/>
    <mergeCell ref="M17:O17"/>
    <mergeCell ref="M18:O18"/>
    <mergeCell ref="M19:O19"/>
    <mergeCell ref="M20:O20"/>
    <mergeCell ref="M21:O21"/>
    <mergeCell ref="M23:O23"/>
    <mergeCell ref="K193:O193"/>
    <mergeCell ref="B124:C124"/>
    <mergeCell ref="A145:J145"/>
    <mergeCell ref="D139:E139"/>
    <mergeCell ref="K187:O187"/>
    <mergeCell ref="K180:O181"/>
    <mergeCell ref="K188:O188"/>
    <mergeCell ref="K189:O189"/>
    <mergeCell ref="D140:E140"/>
    <mergeCell ref="K190:O190"/>
    <mergeCell ref="K199:O199"/>
    <mergeCell ref="K200:O200"/>
    <mergeCell ref="K196:O196"/>
    <mergeCell ref="K195:O195"/>
    <mergeCell ref="R180:R181"/>
    <mergeCell ref="K209:O209"/>
    <mergeCell ref="K206:O206"/>
    <mergeCell ref="K185:O185"/>
    <mergeCell ref="K182:O182"/>
    <mergeCell ref="K186:O186"/>
    <mergeCell ref="K184:O184"/>
    <mergeCell ref="K208:O208"/>
    <mergeCell ref="K194:O194"/>
    <mergeCell ref="K201:O201"/>
    <mergeCell ref="Q180:Q181"/>
    <mergeCell ref="K183:O183"/>
    <mergeCell ref="A40:D40"/>
    <mergeCell ref="F92:F93"/>
    <mergeCell ref="A174:J175"/>
    <mergeCell ref="A180:A181"/>
    <mergeCell ref="A172:J172"/>
    <mergeCell ref="A227:J227"/>
    <mergeCell ref="A231:J231"/>
    <mergeCell ref="A272:B272"/>
    <mergeCell ref="K211:O211"/>
    <mergeCell ref="A214:J220"/>
    <mergeCell ref="A213:J213"/>
    <mergeCell ref="K205:O205"/>
    <mergeCell ref="K197:O197"/>
    <mergeCell ref="A224:J225"/>
    <mergeCell ref="A222:J222"/>
    <mergeCell ref="K204:O204"/>
    <mergeCell ref="K203:O203"/>
    <mergeCell ref="K210:O210"/>
    <mergeCell ref="K207:O207"/>
    <mergeCell ref="K202:O202"/>
    <mergeCell ref="K198:O198"/>
    <mergeCell ref="A328:J328"/>
    <mergeCell ref="A321:B321"/>
    <mergeCell ref="A311:B311"/>
    <mergeCell ref="A326:J326"/>
    <mergeCell ref="A324:B324"/>
    <mergeCell ref="C321:F321"/>
    <mergeCell ref="A317:A318"/>
    <mergeCell ref="A313:J313"/>
    <mergeCell ref="C317:C318"/>
  </mergeCells>
  <printOptions/>
  <pageMargins left="0.5905511811023623" right="0.3937007874015748" top="0.7480314960629921" bottom="0.7480314960629921" header="0.31496062992125984" footer="0.31496062992125984"/>
  <pageSetup cellComments="asDisplayed" horizontalDpi="600" verticalDpi="600" orientation="landscape" paperSize="9" scale="59" r:id="rId4"/>
  <headerFooter alignWithMargins="0">
    <oddFooter>&amp;CStrana &amp;P</oddFooter>
  </headerFooter>
  <rowBreaks count="6" manualBreakCount="6">
    <brk id="59" max="9" man="1"/>
    <brk id="102" max="9" man="1"/>
    <brk id="161" max="9" man="1"/>
    <brk id="220" max="9" man="1"/>
    <brk id="272" max="9" man="1"/>
    <brk id="311" max="9" man="1"/>
  </rowBreaks>
  <ignoredErrors>
    <ignoredError sqref="U20:U24 U16:U18 W16:W24 V16:V20 V24"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Hárok3">
    <tabColor indexed="41"/>
    <pageSetUpPr fitToPage="1"/>
  </sheetPr>
  <dimension ref="A1:N79"/>
  <sheetViews>
    <sheetView showGridLines="0" zoomScaleSheetLayoutView="100" zoomScalePageLayoutView="0" workbookViewId="0" topLeftCell="A44">
      <selection activeCell="A71" sqref="A71:H71"/>
    </sheetView>
  </sheetViews>
  <sheetFormatPr defaultColWidth="9.00390625" defaultRowHeight="15"/>
  <cols>
    <col min="1" max="1" width="15.7109375" style="238" customWidth="1"/>
    <col min="2" max="2" width="20.140625" style="161" customWidth="1"/>
    <col min="3" max="3" width="13.7109375" style="161" bestFit="1" customWidth="1"/>
    <col min="4" max="4" width="6.57421875" style="161" customWidth="1"/>
    <col min="5" max="5" width="7.421875" style="161" customWidth="1"/>
    <col min="6" max="6" width="36.28125" style="161" customWidth="1"/>
    <col min="7" max="7" width="10.8515625" style="161" customWidth="1"/>
    <col min="8" max="8" width="19.28125" style="161" customWidth="1"/>
    <col min="9" max="9" width="19.57421875" style="161" customWidth="1"/>
    <col min="10" max="10" width="9.00390625" style="161" customWidth="1"/>
    <col min="11" max="11" width="14.7109375" style="161" hidden="1" customWidth="1"/>
    <col min="12" max="16384" width="9.00390625" style="161" customWidth="1"/>
  </cols>
  <sheetData>
    <row r="1" spans="1:8" ht="15.75">
      <c r="A1" s="158" t="s">
        <v>21</v>
      </c>
      <c r="B1" s="159"/>
      <c r="C1" s="159"/>
      <c r="D1" s="159"/>
      <c r="E1" s="159"/>
      <c r="F1" s="159"/>
      <c r="G1" s="159"/>
      <c r="H1" s="160"/>
    </row>
    <row r="2" spans="1:11" ht="12.75">
      <c r="A2" s="162"/>
      <c r="B2" s="163"/>
      <c r="C2" s="163"/>
      <c r="D2" s="163"/>
      <c r="E2" s="163"/>
      <c r="F2" s="163"/>
      <c r="G2" s="163"/>
      <c r="H2" s="164"/>
      <c r="I2" s="163"/>
      <c r="J2" s="163"/>
      <c r="K2" s="163"/>
    </row>
    <row r="3" spans="1:11" ht="25.5">
      <c r="A3" s="165" t="s">
        <v>44</v>
      </c>
      <c r="B3" s="453" t="s">
        <v>45</v>
      </c>
      <c r="C3" s="454"/>
      <c r="D3" s="454"/>
      <c r="E3" s="454"/>
      <c r="F3" s="454"/>
      <c r="G3" s="454"/>
      <c r="H3" s="455"/>
      <c r="I3" s="166"/>
      <c r="J3" s="166"/>
      <c r="K3" s="163"/>
    </row>
    <row r="4" spans="1:11" ht="14.25" customHeight="1">
      <c r="A4" s="456">
        <v>1</v>
      </c>
      <c r="B4" s="418" t="str">
        <f>IF('FA 7.1 B ROP'!E9="","Doplňte priemerný odhadovaný ročný čistý príjem po ukončení referenčného obdobia po roku 30 (r. 9, stĺpec E)","")</f>
        <v>Doplňte priemerný odhadovaný ročný čistý príjem po ukončení referenčného obdobia po roku 30 (r. 9, stĺpec E)</v>
      </c>
      <c r="C4" s="418"/>
      <c r="D4" s="418"/>
      <c r="E4" s="418"/>
      <c r="F4" s="418"/>
      <c r="G4" s="418"/>
      <c r="H4" s="419"/>
      <c r="I4" s="167"/>
      <c r="J4" s="167"/>
      <c r="K4" s="167"/>
    </row>
    <row r="5" spans="1:11" ht="12.75" customHeight="1">
      <c r="A5" s="435"/>
      <c r="B5" s="418"/>
      <c r="C5" s="418"/>
      <c r="D5" s="418"/>
      <c r="E5" s="418"/>
      <c r="F5" s="418"/>
      <c r="G5" s="418"/>
      <c r="H5" s="419"/>
      <c r="I5" s="167"/>
      <c r="J5" s="167"/>
      <c r="K5" s="167"/>
    </row>
    <row r="6" spans="1:14" ht="12.75">
      <c r="A6" s="434">
        <v>2</v>
      </c>
      <c r="B6" s="418">
        <f>IF('FA 7.1 B ROP'!U21&lt;&gt;"n/a",IF('FA 7.1 B ROP'!E14&lt;=DATEVALUE('FA 7.1 B ROP'!U21),"","Odhadovaný dátumu predaja,darovania alebo likvidácie nesmie byť nižší ako očakávaný dátum ukončenia používania investicie."),"")</f>
      </c>
      <c r="C6" s="418"/>
      <c r="D6" s="418"/>
      <c r="E6" s="418"/>
      <c r="F6" s="418"/>
      <c r="G6" s="418"/>
      <c r="H6" s="419"/>
      <c r="I6" s="167"/>
      <c r="J6" s="168"/>
      <c r="K6" s="168"/>
      <c r="L6" s="169"/>
      <c r="M6" s="169"/>
      <c r="N6" s="169"/>
    </row>
    <row r="7" spans="1:14" ht="12.75" customHeight="1">
      <c r="A7" s="435"/>
      <c r="B7" s="418"/>
      <c r="C7" s="418"/>
      <c r="D7" s="418"/>
      <c r="E7" s="418"/>
      <c r="F7" s="418"/>
      <c r="G7" s="418"/>
      <c r="H7" s="419"/>
      <c r="I7" s="167"/>
      <c r="J7" s="168"/>
      <c r="K7" s="168"/>
      <c r="L7" s="169"/>
      <c r="M7" s="169"/>
      <c r="N7" s="169"/>
    </row>
    <row r="8" spans="1:14" ht="12.75">
      <c r="A8" s="434">
        <v>3</v>
      </c>
      <c r="B8" s="418">
        <f>IF('FA 7.1 B ROP'!B63+'FA 7.1 B ROP'!B64='FA 7.1 B ROP'!E8,"","Nesúhlasí výška celkových oprávnených výdavkov (bunka E8) a súčet oprávnených investičných výdavkov v rokoch 1 a 2 v tabuľke č. 1")</f>
      </c>
      <c r="C8" s="418"/>
      <c r="D8" s="418"/>
      <c r="E8" s="418"/>
      <c r="F8" s="418"/>
      <c r="G8" s="418"/>
      <c r="H8" s="419"/>
      <c r="I8" s="167"/>
      <c r="J8" s="168"/>
      <c r="K8" s="168"/>
      <c r="L8" s="169"/>
      <c r="M8" s="169"/>
      <c r="N8" s="169"/>
    </row>
    <row r="9" spans="1:14" ht="12.75" customHeight="1">
      <c r="A9" s="435"/>
      <c r="B9" s="418"/>
      <c r="C9" s="418"/>
      <c r="D9" s="418"/>
      <c r="E9" s="418"/>
      <c r="F9" s="418"/>
      <c r="G9" s="418"/>
      <c r="H9" s="419"/>
      <c r="I9" s="167"/>
      <c r="J9" s="168"/>
      <c r="K9" s="168"/>
      <c r="L9" s="169"/>
      <c r="M9" s="169"/>
      <c r="N9" s="169"/>
    </row>
    <row r="10" spans="1:14" ht="14.25" customHeight="1">
      <c r="A10" s="434">
        <v>4</v>
      </c>
      <c r="B10" s="418">
        <f>IF(ISERROR('FA 7.1 B ROP'!R213)=FALSE,IF('FA 7.1 B ROP'!R213&gt;0,"Doplňte komentáre ku každému roku, v ktorom je kumulatívny CF záporný (do tabuľky č. 2, stĺpec K).",""),"")</f>
      </c>
      <c r="C10" s="418"/>
      <c r="D10" s="418"/>
      <c r="E10" s="418"/>
      <c r="F10" s="418"/>
      <c r="G10" s="418"/>
      <c r="H10" s="419"/>
      <c r="I10" s="167"/>
      <c r="J10" s="168"/>
      <c r="K10" s="168"/>
      <c r="L10" s="169"/>
      <c r="M10" s="169"/>
      <c r="N10" s="169"/>
    </row>
    <row r="11" spans="1:14" ht="12.75" customHeight="1">
      <c r="A11" s="435"/>
      <c r="B11" s="418"/>
      <c r="C11" s="418"/>
      <c r="D11" s="418"/>
      <c r="E11" s="418"/>
      <c r="F11" s="418"/>
      <c r="G11" s="418"/>
      <c r="H11" s="419"/>
      <c r="I11" s="167"/>
      <c r="J11" s="168"/>
      <c r="K11" s="168"/>
      <c r="L11" s="169"/>
      <c r="M11" s="169"/>
      <c r="N11" s="169"/>
    </row>
    <row r="12" spans="1:14" ht="12.75" customHeight="1">
      <c r="A12" s="434">
        <v>5</v>
      </c>
      <c r="B12" s="432" t="str">
        <f>IF(ISERROR('FA 7.1 B ROP'!D93)=TRUE,"Skontrolujte či sú vyplnené všetky polia potrebné na stanovenie zostatkovej hodnoty investície v roku 30.","")</f>
        <v>Skontrolujte či sú vyplnené všetky polia potrebné na stanovenie zostatkovej hodnoty investície v roku 30.</v>
      </c>
      <c r="C12" s="432"/>
      <c r="D12" s="432"/>
      <c r="E12" s="432"/>
      <c r="F12" s="432"/>
      <c r="G12" s="432"/>
      <c r="H12" s="433"/>
      <c r="I12" s="167"/>
      <c r="J12" s="168"/>
      <c r="K12" s="168"/>
      <c r="L12" s="169"/>
      <c r="M12" s="169"/>
      <c r="N12" s="169"/>
    </row>
    <row r="13" spans="1:14" ht="14.25" customHeight="1">
      <c r="A13" s="435"/>
      <c r="B13" s="432"/>
      <c r="C13" s="432"/>
      <c r="D13" s="432"/>
      <c r="E13" s="432"/>
      <c r="F13" s="432"/>
      <c r="G13" s="432"/>
      <c r="H13" s="433"/>
      <c r="I13" s="167"/>
      <c r="J13" s="168"/>
      <c r="K13" s="170"/>
      <c r="L13" s="169"/>
      <c r="M13" s="169"/>
      <c r="N13" s="169"/>
    </row>
    <row r="14" spans="1:14" ht="12.75">
      <c r="A14" s="434">
        <v>6</v>
      </c>
      <c r="B14" s="432">
        <f>IF('FA 7.1 B ROP'!U21="n/a","",IF(DATEVALUE('FA 7.1 B ROP'!U21)&lt;='FA 7.1 B ROP'!E36,'Kontrolný hárok'!K16,""))</f>
      </c>
      <c r="C14" s="432"/>
      <c r="D14" s="432"/>
      <c r="E14" s="432"/>
      <c r="F14" s="432"/>
      <c r="G14" s="432"/>
      <c r="H14" s="433"/>
      <c r="I14" s="167"/>
      <c r="J14" s="168"/>
      <c r="K14" s="170"/>
      <c r="L14" s="169"/>
      <c r="M14" s="169"/>
      <c r="N14" s="169"/>
    </row>
    <row r="15" spans="1:14" ht="12.75" customHeight="1">
      <c r="A15" s="435"/>
      <c r="B15" s="432"/>
      <c r="C15" s="432"/>
      <c r="D15" s="432"/>
      <c r="E15" s="432"/>
      <c r="F15" s="432"/>
      <c r="G15" s="432"/>
      <c r="H15" s="433"/>
      <c r="I15" s="167"/>
      <c r="J15" s="168"/>
      <c r="K15" s="170"/>
      <c r="L15" s="169"/>
      <c r="M15" s="169"/>
      <c r="N15" s="169"/>
    </row>
    <row r="16" spans="1:14" ht="14.25" customHeight="1">
      <c r="A16" s="435"/>
      <c r="B16" s="432"/>
      <c r="C16" s="432"/>
      <c r="D16" s="432"/>
      <c r="E16" s="432"/>
      <c r="F16" s="432"/>
      <c r="G16" s="432"/>
      <c r="H16" s="433"/>
      <c r="I16" s="167"/>
      <c r="J16" s="169"/>
      <c r="K16" s="171" t="s">
        <v>187</v>
      </c>
      <c r="L16" s="169"/>
      <c r="M16" s="169"/>
      <c r="N16" s="169"/>
    </row>
    <row r="17" spans="1:14" ht="14.25" customHeight="1">
      <c r="A17" s="434">
        <v>7</v>
      </c>
      <c r="B17" s="432" t="str">
        <f>IF('FA 7.1 B ROP'!U19=1,IF('FA 7.1 B ROP'!U21="n/a","Doplňte odhadovaný dátum predaja, darovania alebo likvidácie investície po uplynutí doby jej používania.",""),"")</f>
        <v>Doplňte odhadovaný dátum predaja, darovania alebo likvidácie investície po uplynutí doby jej používania.</v>
      </c>
      <c r="C17" s="432"/>
      <c r="D17" s="432"/>
      <c r="E17" s="432"/>
      <c r="F17" s="432"/>
      <c r="G17" s="432"/>
      <c r="H17" s="433"/>
      <c r="I17" s="167"/>
      <c r="J17" s="169"/>
      <c r="K17" s="171" t="s">
        <v>218</v>
      </c>
      <c r="L17" s="169"/>
      <c r="M17" s="169"/>
      <c r="N17" s="169"/>
    </row>
    <row r="18" spans="1:14" ht="14.25" customHeight="1">
      <c r="A18" s="435"/>
      <c r="B18" s="432"/>
      <c r="C18" s="432"/>
      <c r="D18" s="432"/>
      <c r="E18" s="432"/>
      <c r="F18" s="432"/>
      <c r="G18" s="432"/>
      <c r="H18" s="433"/>
      <c r="I18" s="167"/>
      <c r="J18" s="169"/>
      <c r="K18" s="172"/>
      <c r="L18" s="169"/>
      <c r="M18" s="169"/>
      <c r="N18" s="169"/>
    </row>
    <row r="19" spans="1:14" ht="14.25" customHeight="1">
      <c r="A19" s="434">
        <v>8</v>
      </c>
      <c r="B19" s="432" t="str">
        <f>IF('FA 7.1 B ROP'!U24=0,IF('FA 7.1 B ROP'!U22="n/a",K17,""),"")</f>
        <v>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v>
      </c>
      <c r="C19" s="432"/>
      <c r="D19" s="432"/>
      <c r="E19" s="432"/>
      <c r="F19" s="432"/>
      <c r="G19" s="432"/>
      <c r="H19" s="433"/>
      <c r="I19" s="167"/>
      <c r="J19" s="169"/>
      <c r="K19" s="172"/>
      <c r="L19" s="169"/>
      <c r="M19" s="169"/>
      <c r="N19" s="169"/>
    </row>
    <row r="20" spans="1:14" ht="14.25" customHeight="1">
      <c r="A20" s="435"/>
      <c r="B20" s="432"/>
      <c r="C20" s="432"/>
      <c r="D20" s="432"/>
      <c r="E20" s="432"/>
      <c r="F20" s="432"/>
      <c r="G20" s="432"/>
      <c r="H20" s="433"/>
      <c r="I20" s="167"/>
      <c r="J20" s="169"/>
      <c r="K20" s="172"/>
      <c r="L20" s="169"/>
      <c r="M20" s="169"/>
      <c r="N20" s="169"/>
    </row>
    <row r="21" spans="1:14" ht="14.25" customHeight="1">
      <c r="A21" s="434">
        <v>9</v>
      </c>
      <c r="B21" s="437" t="str">
        <f>IF(YEAR('FA 7.1 B ROP'!E14)-YEAR('FA 7.1 B ROP'!E12)&lt;7,"Prosím ubezpečte sa, že doba od podpisu zmluvy po ukončenie používania spĺňa podmienky zmluvy o NFP.","")</f>
        <v>Prosím ubezpečte sa, že doba od podpisu zmluvy po ukončenie používania spĺňa podmienky zmluvy o NFP.</v>
      </c>
      <c r="C21" s="432"/>
      <c r="D21" s="432"/>
      <c r="E21" s="432"/>
      <c r="F21" s="432"/>
      <c r="G21" s="432"/>
      <c r="H21" s="433"/>
      <c r="I21" s="167"/>
      <c r="J21" s="169"/>
      <c r="K21" s="172"/>
      <c r="L21" s="169"/>
      <c r="M21" s="169"/>
      <c r="N21" s="169"/>
    </row>
    <row r="22" spans="1:14" ht="14.25" customHeight="1">
      <c r="A22" s="436"/>
      <c r="B22" s="438"/>
      <c r="C22" s="439"/>
      <c r="D22" s="439"/>
      <c r="E22" s="439"/>
      <c r="F22" s="439"/>
      <c r="G22" s="439"/>
      <c r="H22" s="440"/>
      <c r="I22" s="167"/>
      <c r="J22" s="169"/>
      <c r="K22" s="172"/>
      <c r="L22" s="169"/>
      <c r="M22" s="169"/>
      <c r="N22" s="169"/>
    </row>
    <row r="23" spans="1:11" ht="14.25" customHeight="1">
      <c r="A23" s="173"/>
      <c r="B23" s="174"/>
      <c r="C23" s="174"/>
      <c r="D23" s="174"/>
      <c r="E23" s="174"/>
      <c r="F23" s="174"/>
      <c r="G23" s="174"/>
      <c r="H23" s="175"/>
      <c r="I23" s="167"/>
      <c r="K23" s="172"/>
    </row>
    <row r="24" spans="1:11" ht="15.75">
      <c r="A24" s="176" t="s">
        <v>22</v>
      </c>
      <c r="B24" s="177"/>
      <c r="C24" s="177"/>
      <c r="D24" s="177"/>
      <c r="E24" s="177"/>
      <c r="F24" s="177"/>
      <c r="G24" s="178"/>
      <c r="H24" s="179"/>
      <c r="I24" s="167"/>
      <c r="J24" s="167"/>
      <c r="K24" s="167"/>
    </row>
    <row r="25" spans="1:11" ht="14.25" customHeight="1">
      <c r="A25" s="429" t="s">
        <v>54</v>
      </c>
      <c r="B25" s="430"/>
      <c r="C25" s="430"/>
      <c r="D25" s="430"/>
      <c r="E25" s="430"/>
      <c r="F25" s="430"/>
      <c r="G25" s="430"/>
      <c r="H25" s="425"/>
      <c r="I25" s="145"/>
      <c r="J25" s="145"/>
      <c r="K25" s="145"/>
    </row>
    <row r="26" spans="1:11" ht="14.25" customHeight="1">
      <c r="A26" s="180" t="s">
        <v>147</v>
      </c>
      <c r="B26" s="181"/>
      <c r="C26" s="181"/>
      <c r="D26" s="181"/>
      <c r="E26" s="159"/>
      <c r="F26" s="159"/>
      <c r="G26" s="182">
        <f>SUM('FA 7.1 B ROP'!B63:C64)</f>
        <v>0</v>
      </c>
      <c r="H26" s="183"/>
      <c r="I26" s="145"/>
      <c r="J26" s="145"/>
      <c r="K26" s="145"/>
    </row>
    <row r="27" spans="1:11" ht="14.25" customHeight="1">
      <c r="A27" s="184" t="s">
        <v>135</v>
      </c>
      <c r="B27" s="185"/>
      <c r="C27" s="186"/>
      <c r="D27" s="185"/>
      <c r="E27" s="186"/>
      <c r="F27" s="186"/>
      <c r="G27" s="187">
        <f>'FA 7.1 B ROP'!C137</f>
        <v>0</v>
      </c>
      <c r="H27" s="183"/>
      <c r="I27" s="145"/>
      <c r="J27" s="145"/>
      <c r="K27" s="145"/>
    </row>
    <row r="28" spans="1:11" ht="14.25" customHeight="1">
      <c r="A28" s="188" t="s">
        <v>134</v>
      </c>
      <c r="B28" s="189"/>
      <c r="C28" s="190"/>
      <c r="D28" s="189"/>
      <c r="E28" s="190"/>
      <c r="F28" s="190"/>
      <c r="G28" s="191">
        <f>'FA 7.1 B ROP'!C63+'FA 7.1 B ROP'!C64</f>
        <v>0</v>
      </c>
      <c r="H28" s="183"/>
      <c r="I28" s="145"/>
      <c r="J28" s="145"/>
      <c r="K28" s="145"/>
    </row>
    <row r="29" spans="1:11" ht="14.25" customHeight="1">
      <c r="A29" s="192"/>
      <c r="B29" s="40"/>
      <c r="C29" s="193"/>
      <c r="D29" s="40"/>
      <c r="E29" s="193"/>
      <c r="F29" s="193"/>
      <c r="G29" s="194"/>
      <c r="H29" s="183"/>
      <c r="I29" s="145"/>
      <c r="J29" s="145"/>
      <c r="K29" s="145"/>
    </row>
    <row r="30" spans="1:11" ht="27.75" customHeight="1">
      <c r="A30" s="180"/>
      <c r="B30" s="181"/>
      <c r="C30" s="159"/>
      <c r="D30" s="181"/>
      <c r="E30" s="159"/>
      <c r="F30" s="159"/>
      <c r="G30" s="182"/>
      <c r="H30" s="195" t="s">
        <v>149</v>
      </c>
      <c r="I30" s="145"/>
      <c r="J30" s="145"/>
      <c r="K30" s="145"/>
    </row>
    <row r="31" spans="1:11" ht="14.25" customHeight="1">
      <c r="A31" s="180" t="s">
        <v>148</v>
      </c>
      <c r="B31" s="181"/>
      <c r="C31" s="159"/>
      <c r="D31" s="181"/>
      <c r="E31" s="159"/>
      <c r="F31" s="159"/>
      <c r="G31" s="202" t="e">
        <f>'FA 7.1 B ROP'!B140</f>
        <v>#VALUE!</v>
      </c>
      <c r="H31" s="284" t="e">
        <f>G31/$G$33</f>
        <v>#VALUE!</v>
      </c>
      <c r="I31" s="145"/>
      <c r="J31" s="145"/>
      <c r="K31" s="145"/>
    </row>
    <row r="32" spans="1:11" ht="14.25" customHeight="1">
      <c r="A32" s="196" t="s">
        <v>133</v>
      </c>
      <c r="B32" s="197"/>
      <c r="C32" s="190"/>
      <c r="D32" s="190"/>
      <c r="E32" s="190"/>
      <c r="F32" s="190"/>
      <c r="G32" s="198" t="e">
        <f>G27-G31</f>
        <v>#VALUE!</v>
      </c>
      <c r="H32" s="285" t="e">
        <f>G32/$G$33</f>
        <v>#VALUE!</v>
      </c>
      <c r="I32" s="145"/>
      <c r="J32" s="145"/>
      <c r="K32" s="145"/>
    </row>
    <row r="33" spans="1:11" ht="14.25" customHeight="1">
      <c r="A33" s="188" t="s">
        <v>106</v>
      </c>
      <c r="B33" s="189"/>
      <c r="C33" s="189"/>
      <c r="D33" s="189"/>
      <c r="E33" s="190"/>
      <c r="F33" s="190"/>
      <c r="G33" s="198" t="e">
        <f>SUM(G30:G32)</f>
        <v>#VALUE!</v>
      </c>
      <c r="H33" s="285" t="e">
        <f>G33/$G$33</f>
        <v>#VALUE!</v>
      </c>
      <c r="I33" s="145"/>
      <c r="J33" s="145"/>
      <c r="K33" s="145"/>
    </row>
    <row r="34" spans="1:11" ht="14.25" customHeight="1">
      <c r="A34" s="192"/>
      <c r="B34" s="40"/>
      <c r="C34" s="193"/>
      <c r="D34" s="40"/>
      <c r="E34" s="193"/>
      <c r="F34" s="193"/>
      <c r="G34" s="286"/>
      <c r="H34" s="199"/>
      <c r="I34" s="145"/>
      <c r="J34" s="145"/>
      <c r="K34" s="145"/>
    </row>
    <row r="35" spans="1:11" ht="14.25" customHeight="1">
      <c r="A35" s="200" t="s">
        <v>148</v>
      </c>
      <c r="B35" s="201"/>
      <c r="C35" s="159"/>
      <c r="D35" s="159"/>
      <c r="E35" s="159"/>
      <c r="F35" s="159"/>
      <c r="G35" s="202" t="e">
        <f>'FA 7.1 B ROP'!B140</f>
        <v>#VALUE!</v>
      </c>
      <c r="H35" s="183"/>
      <c r="I35" s="145"/>
      <c r="J35" s="145"/>
      <c r="K35" s="145"/>
    </row>
    <row r="36" spans="1:11" ht="14.25" customHeight="1">
      <c r="A36" s="184" t="s">
        <v>7</v>
      </c>
      <c r="B36" s="185"/>
      <c r="C36" s="185"/>
      <c r="D36" s="185"/>
      <c r="E36" s="186"/>
      <c r="F36" s="186"/>
      <c r="G36" s="205" t="e">
        <f>'FA 7.1 B ROP'!E131/'FA 7.1 B ROP'!D131*'FA 7.1 B ROP'!C137</f>
        <v>#VALUE!</v>
      </c>
      <c r="H36" s="183"/>
      <c r="I36" s="145"/>
      <c r="J36" s="145"/>
      <c r="K36" s="145"/>
    </row>
    <row r="37" spans="1:11" ht="14.25" customHeight="1">
      <c r="A37" s="188" t="s">
        <v>150</v>
      </c>
      <c r="B37" s="189"/>
      <c r="C37" s="189"/>
      <c r="D37" s="189"/>
      <c r="E37" s="190"/>
      <c r="F37" s="190"/>
      <c r="G37" s="198" t="e">
        <f>'FA 7.1 B ROP'!B137*(1-'FA 7.1 B ROP'!D140)</f>
        <v>#VALUE!</v>
      </c>
      <c r="H37" s="183"/>
      <c r="I37" s="145"/>
      <c r="J37" s="145"/>
      <c r="K37" s="145"/>
    </row>
    <row r="38" spans="1:11" ht="14.25" customHeight="1">
      <c r="A38" s="188" t="s">
        <v>106</v>
      </c>
      <c r="B38" s="189"/>
      <c r="C38" s="189"/>
      <c r="D38" s="189"/>
      <c r="E38" s="190"/>
      <c r="F38" s="190"/>
      <c r="G38" s="198" t="e">
        <f>SUM(G35:G37)</f>
        <v>#VALUE!</v>
      </c>
      <c r="H38" s="183"/>
      <c r="I38" s="145"/>
      <c r="J38" s="145"/>
      <c r="K38" s="145"/>
    </row>
    <row r="39" spans="1:11" ht="14.25" customHeight="1">
      <c r="A39" s="192"/>
      <c r="B39" s="40"/>
      <c r="C39" s="193"/>
      <c r="D39" s="40"/>
      <c r="E39" s="193"/>
      <c r="F39" s="193"/>
      <c r="G39" s="286"/>
      <c r="H39" s="199"/>
      <c r="I39" s="145"/>
      <c r="J39" s="145"/>
      <c r="K39" s="145"/>
    </row>
    <row r="40" spans="1:11" ht="14.25" customHeight="1">
      <c r="A40" s="200" t="s">
        <v>151</v>
      </c>
      <c r="B40" s="201"/>
      <c r="C40" s="159"/>
      <c r="D40" s="159"/>
      <c r="E40" s="159"/>
      <c r="F40" s="159"/>
      <c r="G40" s="202" t="e">
        <f>G26-G35</f>
        <v>#VALUE!</v>
      </c>
      <c r="H40" s="183"/>
      <c r="I40" s="145"/>
      <c r="J40" s="145"/>
      <c r="K40" s="145"/>
    </row>
    <row r="41" spans="1:11" ht="14.25" customHeight="1">
      <c r="A41" s="203" t="s">
        <v>133</v>
      </c>
      <c r="B41" s="204"/>
      <c r="C41" s="186"/>
      <c r="D41" s="186"/>
      <c r="E41" s="186"/>
      <c r="F41" s="186"/>
      <c r="G41" s="205" t="e">
        <f>G27-G35</f>
        <v>#VALUE!</v>
      </c>
      <c r="H41" s="206"/>
      <c r="I41" s="207"/>
      <c r="J41" s="207"/>
      <c r="K41" s="207"/>
    </row>
    <row r="42" spans="1:11" ht="14.25" customHeight="1">
      <c r="A42" s="203" t="s">
        <v>152</v>
      </c>
      <c r="B42" s="186"/>
      <c r="C42" s="186"/>
      <c r="D42" s="186"/>
      <c r="E42" s="186"/>
      <c r="F42" s="186"/>
      <c r="G42" s="205" t="e">
        <f>G37+G28</f>
        <v>#VALUE!</v>
      </c>
      <c r="H42" s="206"/>
      <c r="I42" s="207"/>
      <c r="J42" s="207"/>
      <c r="K42" s="207"/>
    </row>
    <row r="43" spans="1:11" ht="14.25" customHeight="1">
      <c r="A43" s="196" t="s">
        <v>153</v>
      </c>
      <c r="B43" s="190"/>
      <c r="C43" s="190"/>
      <c r="D43" s="190"/>
      <c r="E43" s="190"/>
      <c r="F43" s="190"/>
      <c r="G43" s="198" t="e">
        <f>G41-G36</f>
        <v>#VALUE!</v>
      </c>
      <c r="H43" s="208"/>
      <c r="I43" s="207"/>
      <c r="J43" s="207"/>
      <c r="K43" s="207"/>
    </row>
    <row r="44" spans="1:11" ht="14.25" customHeight="1">
      <c r="A44" s="209"/>
      <c r="B44" s="210"/>
      <c r="C44" s="163"/>
      <c r="D44" s="163"/>
      <c r="E44" s="163"/>
      <c r="F44" s="163"/>
      <c r="G44" s="211"/>
      <c r="H44" s="212"/>
      <c r="I44" s="145"/>
      <c r="J44" s="145"/>
      <c r="K44" s="145"/>
    </row>
    <row r="45" spans="1:11" ht="12.75">
      <c r="A45" s="213"/>
      <c r="B45" s="118"/>
      <c r="G45" s="214"/>
      <c r="H45" s="212"/>
      <c r="I45" s="145"/>
      <c r="J45" s="145"/>
      <c r="K45" s="145"/>
    </row>
    <row r="46" spans="1:11" ht="13.5" thickBot="1">
      <c r="A46" s="450" t="s">
        <v>83</v>
      </c>
      <c r="B46" s="451"/>
      <c r="C46" s="451"/>
      <c r="D46" s="451"/>
      <c r="E46" s="451"/>
      <c r="F46" s="451"/>
      <c r="G46" s="451"/>
      <c r="H46" s="452"/>
      <c r="I46" s="145"/>
      <c r="J46" s="145"/>
      <c r="K46" s="145"/>
    </row>
    <row r="47" spans="1:11" ht="13.5" thickBot="1">
      <c r="A47" s="215" t="s">
        <v>15</v>
      </c>
      <c r="B47" s="216"/>
      <c r="C47" s="217" t="e">
        <f>IF('FA 7.1 B ROP'!S212=0,"áno","nie")</f>
        <v>#VALUE!</v>
      </c>
      <c r="G47" s="214"/>
      <c r="H47" s="212"/>
      <c r="I47" s="145"/>
      <c r="J47" s="145"/>
      <c r="K47" s="145"/>
    </row>
    <row r="48" spans="1:11" ht="12.75">
      <c r="A48" s="213"/>
      <c r="B48" s="118"/>
      <c r="G48" s="214"/>
      <c r="H48" s="212"/>
      <c r="I48" s="145"/>
      <c r="J48" s="145"/>
      <c r="K48" s="145"/>
    </row>
    <row r="49" spans="1:11" ht="12.75">
      <c r="A49" s="218" t="s">
        <v>129</v>
      </c>
      <c r="E49" s="219"/>
      <c r="F49" s="220"/>
      <c r="G49" s="220"/>
      <c r="H49" s="221"/>
      <c r="J49" s="145"/>
      <c r="K49" s="145"/>
    </row>
    <row r="50" spans="1:11" ht="12.75" customHeight="1">
      <c r="A50" s="441">
        <f>'FA 7.1 B ROP'!A214</f>
      </c>
      <c r="B50" s="442"/>
      <c r="C50" s="442"/>
      <c r="D50" s="442"/>
      <c r="E50" s="442"/>
      <c r="F50" s="442"/>
      <c r="G50" s="442"/>
      <c r="H50" s="443"/>
      <c r="J50" s="145"/>
      <c r="K50" s="145"/>
    </row>
    <row r="51" spans="1:11" ht="12.75" customHeight="1">
      <c r="A51" s="444"/>
      <c r="B51" s="445"/>
      <c r="C51" s="445"/>
      <c r="D51" s="445"/>
      <c r="E51" s="445"/>
      <c r="F51" s="445"/>
      <c r="G51" s="445"/>
      <c r="H51" s="446"/>
      <c r="J51" s="145"/>
      <c r="K51" s="145"/>
    </row>
    <row r="52" spans="1:11" ht="12.75" customHeight="1">
      <c r="A52" s="444"/>
      <c r="B52" s="445"/>
      <c r="C52" s="445"/>
      <c r="D52" s="445"/>
      <c r="E52" s="445"/>
      <c r="F52" s="445"/>
      <c r="G52" s="445"/>
      <c r="H52" s="446"/>
      <c r="J52" s="145"/>
      <c r="K52" s="145"/>
    </row>
    <row r="53" spans="1:11" ht="12.75" customHeight="1">
      <c r="A53" s="444"/>
      <c r="B53" s="445"/>
      <c r="C53" s="445"/>
      <c r="D53" s="445"/>
      <c r="E53" s="445"/>
      <c r="F53" s="445"/>
      <c r="G53" s="445"/>
      <c r="H53" s="446"/>
      <c r="J53" s="145"/>
      <c r="K53" s="145"/>
    </row>
    <row r="54" spans="1:11" ht="25.5" customHeight="1">
      <c r="A54" s="444"/>
      <c r="B54" s="445"/>
      <c r="C54" s="445"/>
      <c r="D54" s="445"/>
      <c r="E54" s="445"/>
      <c r="F54" s="445"/>
      <c r="G54" s="445"/>
      <c r="H54" s="446"/>
      <c r="J54" s="145"/>
      <c r="K54" s="145"/>
    </row>
    <row r="55" spans="1:11" s="224" customFormat="1" ht="12.75" customHeight="1">
      <c r="A55" s="444"/>
      <c r="B55" s="445"/>
      <c r="C55" s="445"/>
      <c r="D55" s="445"/>
      <c r="E55" s="445"/>
      <c r="F55" s="445"/>
      <c r="G55" s="445"/>
      <c r="H55" s="446"/>
      <c r="I55" s="161"/>
      <c r="J55" s="145"/>
      <c r="K55" s="145"/>
    </row>
    <row r="56" spans="1:11" ht="12.75">
      <c r="A56" s="444"/>
      <c r="B56" s="445"/>
      <c r="C56" s="445"/>
      <c r="D56" s="445"/>
      <c r="E56" s="445"/>
      <c r="F56" s="445"/>
      <c r="G56" s="445"/>
      <c r="H56" s="446"/>
      <c r="K56" s="145"/>
    </row>
    <row r="57" spans="1:11" ht="12.75">
      <c r="A57" s="447"/>
      <c r="B57" s="448"/>
      <c r="C57" s="448"/>
      <c r="D57" s="448"/>
      <c r="E57" s="448"/>
      <c r="F57" s="448"/>
      <c r="G57" s="448"/>
      <c r="H57" s="449"/>
      <c r="K57" s="145"/>
    </row>
    <row r="58" spans="1:11" ht="12.75">
      <c r="A58" s="162"/>
      <c r="B58" s="222"/>
      <c r="C58" s="222"/>
      <c r="D58" s="222"/>
      <c r="E58" s="222"/>
      <c r="F58" s="222"/>
      <c r="G58" s="222"/>
      <c r="H58" s="223"/>
      <c r="I58" s="222"/>
      <c r="K58" s="145"/>
    </row>
    <row r="59" spans="1:11" ht="13.5" thickBot="1">
      <c r="A59" s="423" t="s">
        <v>86</v>
      </c>
      <c r="B59" s="424"/>
      <c r="C59" s="424"/>
      <c r="D59" s="424"/>
      <c r="E59" s="424"/>
      <c r="F59" s="424"/>
      <c r="G59" s="424"/>
      <c r="H59" s="425"/>
      <c r="I59" s="163"/>
      <c r="J59" s="163"/>
      <c r="K59" s="145"/>
    </row>
    <row r="60" spans="1:10" ht="15" customHeight="1" thickBot="1">
      <c r="A60" s="225" t="s">
        <v>130</v>
      </c>
      <c r="B60" s="226" t="e">
        <f>ROUND('FA 7.1 B ROP'!C272,2)</f>
        <v>#VALUE!</v>
      </c>
      <c r="C60" s="373" t="e">
        <f>IF(B60&gt;0,"Projekt je neprijateľný, nepotrebuje spolufinancovanie",IF(B60&lt;0,"Projekt je podfinancovaný","Rovnováha medzi NFP a príjmami z projektu je zabezpečená"))</f>
        <v>#VALUE!</v>
      </c>
      <c r="D60" s="374"/>
      <c r="E60" s="374"/>
      <c r="F60" s="374"/>
      <c r="G60" s="375"/>
      <c r="H60" s="227"/>
      <c r="I60" s="163"/>
      <c r="J60" s="145"/>
    </row>
    <row r="61" spans="1:10" ht="13.5" thickBot="1">
      <c r="A61" s="228" t="s">
        <v>131</v>
      </c>
      <c r="B61" s="229" t="e">
        <f>'FA 7.1 B ROP'!C311</f>
        <v>#VALUE!</v>
      </c>
      <c r="C61" s="426" t="e">
        <f>IF('FA 7.1 B ROP'!C311&lt;0,"Projekt je podfinancovaný","Projekt je prefinancovaný")</f>
        <v>#VALUE!</v>
      </c>
      <c r="D61" s="427"/>
      <c r="E61" s="427"/>
      <c r="F61" s="427"/>
      <c r="G61" s="428"/>
      <c r="H61" s="227"/>
      <c r="I61" s="163"/>
      <c r="J61" s="145"/>
    </row>
    <row r="62" spans="1:11" ht="12.75">
      <c r="A62" s="162"/>
      <c r="B62" s="145"/>
      <c r="C62" s="145"/>
      <c r="D62" s="145"/>
      <c r="E62" s="145"/>
      <c r="F62" s="145"/>
      <c r="G62" s="145"/>
      <c r="H62" s="221"/>
      <c r="I62" s="163"/>
      <c r="J62" s="163"/>
      <c r="K62" s="145"/>
    </row>
    <row r="63" spans="1:11" ht="12.75">
      <c r="A63" s="429" t="s">
        <v>11</v>
      </c>
      <c r="B63" s="430"/>
      <c r="C63" s="430"/>
      <c r="D63" s="430"/>
      <c r="E63" s="430"/>
      <c r="F63" s="430"/>
      <c r="G63" s="430"/>
      <c r="H63" s="425"/>
      <c r="I63" s="163"/>
      <c r="J63" s="163"/>
      <c r="K63" s="145"/>
    </row>
    <row r="64" spans="1:11" ht="12.75">
      <c r="A64" s="162"/>
      <c r="B64" s="145"/>
      <c r="C64" s="145"/>
      <c r="D64" s="145"/>
      <c r="E64" s="145"/>
      <c r="F64" s="145"/>
      <c r="G64" s="145"/>
      <c r="H64" s="221"/>
      <c r="I64" s="163"/>
      <c r="J64" s="163"/>
      <c r="K64" s="145"/>
    </row>
    <row r="65" spans="1:11" ht="13.5" thickBot="1">
      <c r="A65" s="230" t="s">
        <v>18</v>
      </c>
      <c r="B65" s="68"/>
      <c r="C65" s="68"/>
      <c r="D65" s="68"/>
      <c r="E65" s="68"/>
      <c r="F65" s="68"/>
      <c r="G65" s="145"/>
      <c r="H65" s="221"/>
      <c r="I65" s="163"/>
      <c r="J65" s="163"/>
      <c r="K65" s="145"/>
    </row>
    <row r="66" spans="1:10" ht="15.75" thickBot="1">
      <c r="A66" s="431" t="s">
        <v>20</v>
      </c>
      <c r="B66" s="319"/>
      <c r="C66" s="231" t="e">
        <f>'FA 7.1 B ROP'!C321:F321</f>
        <v>#VALUE!</v>
      </c>
      <c r="D66" s="232"/>
      <c r="E66" s="233"/>
      <c r="F66" s="233"/>
      <c r="G66" s="234"/>
      <c r="H66" s="164"/>
      <c r="I66" s="163"/>
      <c r="J66" s="145"/>
    </row>
    <row r="67" spans="1:10" ht="15">
      <c r="A67" s="235"/>
      <c r="B67" s="53"/>
      <c r="C67" s="236"/>
      <c r="D67" s="68"/>
      <c r="E67" s="68"/>
      <c r="F67" s="68"/>
      <c r="G67" s="145"/>
      <c r="H67" s="164"/>
      <c r="I67" s="163"/>
      <c r="J67" s="145"/>
    </row>
    <row r="68" spans="1:10" ht="13.5" thickBot="1">
      <c r="A68" s="230" t="s">
        <v>19</v>
      </c>
      <c r="B68" s="68"/>
      <c r="C68" s="236"/>
      <c r="D68" s="68"/>
      <c r="E68" s="68"/>
      <c r="F68" s="68"/>
      <c r="G68" s="145"/>
      <c r="H68" s="164"/>
      <c r="I68" s="163"/>
      <c r="J68" s="145"/>
    </row>
    <row r="69" spans="1:10" ht="15.75" thickBot="1">
      <c r="A69" s="431" t="s">
        <v>20</v>
      </c>
      <c r="B69" s="319"/>
      <c r="C69" s="231" t="e">
        <f>'FA 7.1 B ROP'!C324:F324</f>
        <v>#VALUE!</v>
      </c>
      <c r="D69" s="232"/>
      <c r="E69" s="416" t="e">
        <f>'FA 7.1 B ROP'!D324</f>
        <v>#VALUE!</v>
      </c>
      <c r="F69" s="416"/>
      <c r="G69" s="417"/>
      <c r="H69" s="164"/>
      <c r="I69" s="163"/>
      <c r="J69" s="145"/>
    </row>
    <row r="70" spans="1:11" ht="12.75">
      <c r="A70" s="162"/>
      <c r="B70" s="145"/>
      <c r="C70" s="145"/>
      <c r="D70" s="145"/>
      <c r="E70" s="148"/>
      <c r="F70" s="145"/>
      <c r="G70" s="145"/>
      <c r="H70" s="221"/>
      <c r="I70" s="163"/>
      <c r="J70" s="163"/>
      <c r="K70" s="163"/>
    </row>
    <row r="71" spans="1:11" ht="12.75">
      <c r="A71" s="429" t="s">
        <v>98</v>
      </c>
      <c r="B71" s="430"/>
      <c r="C71" s="430"/>
      <c r="D71" s="430"/>
      <c r="E71" s="430"/>
      <c r="F71" s="430"/>
      <c r="G71" s="430"/>
      <c r="H71" s="425"/>
      <c r="I71" s="163"/>
      <c r="J71" s="163"/>
      <c r="K71" s="163"/>
    </row>
    <row r="72" spans="1:11" ht="12.75">
      <c r="A72" s="162"/>
      <c r="B72" s="145"/>
      <c r="C72" s="145"/>
      <c r="D72" s="145"/>
      <c r="E72" s="146"/>
      <c r="F72" s="145"/>
      <c r="G72" s="145"/>
      <c r="H72" s="221"/>
      <c r="I72" s="163"/>
      <c r="J72" s="163"/>
      <c r="K72" s="163"/>
    </row>
    <row r="73" spans="1:11" ht="42.75" customHeight="1">
      <c r="A73" s="420" t="str">
        <f>'FA 7.1 B ROP'!A328:J328</f>
        <v>Keďže táto finančná analýza v rámci písomného vyzvania je určená na podporu projektov charakteru revitalizácie verejných priestranstiev sídiel, na posúdenie zadĺženosti žiadateľa sa nepoužijú historické pomerové ukazovatele, ale v povinnej prílohe k žiadosti o NFP mesto v uznesení zastupiteľstva mesta potvrdí, že mesto zabezpečí dostatočné zdroje na financovanie projektu počas platnosti zmluvy o poskytnutí NFP.</v>
      </c>
      <c r="B73" s="421"/>
      <c r="C73" s="421"/>
      <c r="D73" s="421"/>
      <c r="E73" s="421"/>
      <c r="F73" s="421"/>
      <c r="G73" s="421"/>
      <c r="H73" s="422"/>
      <c r="I73" s="163"/>
      <c r="J73" s="163"/>
      <c r="K73" s="163"/>
    </row>
    <row r="74" ht="12.75">
      <c r="A74" s="161"/>
    </row>
    <row r="75" ht="12.75">
      <c r="A75" s="237"/>
    </row>
    <row r="76" ht="12.75">
      <c r="A76" s="237"/>
    </row>
    <row r="77" ht="12.75">
      <c r="A77" s="237"/>
    </row>
    <row r="78" ht="12.75">
      <c r="A78" s="237"/>
    </row>
    <row r="79" ht="12.75">
      <c r="A79" s="237"/>
    </row>
  </sheetData>
  <sheetProtection password="A7D8" sheet="1"/>
  <mergeCells count="31">
    <mergeCell ref="B10:H11"/>
    <mergeCell ref="B14:H16"/>
    <mergeCell ref="A17:A18"/>
    <mergeCell ref="A10:A11"/>
    <mergeCell ref="A12:A13"/>
    <mergeCell ref="A14:A16"/>
    <mergeCell ref="B3:H3"/>
    <mergeCell ref="A4:A5"/>
    <mergeCell ref="A6:A7"/>
    <mergeCell ref="A8:A9"/>
    <mergeCell ref="B4:H5"/>
    <mergeCell ref="A69:B69"/>
    <mergeCell ref="B12:H13"/>
    <mergeCell ref="B17:H18"/>
    <mergeCell ref="A25:H25"/>
    <mergeCell ref="A19:A20"/>
    <mergeCell ref="A21:A22"/>
    <mergeCell ref="B21:H22"/>
    <mergeCell ref="A50:H57"/>
    <mergeCell ref="B19:H20"/>
    <mergeCell ref="A46:H46"/>
    <mergeCell ref="E69:G69"/>
    <mergeCell ref="B6:H7"/>
    <mergeCell ref="B8:H9"/>
    <mergeCell ref="A73:H73"/>
    <mergeCell ref="A59:H59"/>
    <mergeCell ref="C60:G60"/>
    <mergeCell ref="C61:G61"/>
    <mergeCell ref="A63:H63"/>
    <mergeCell ref="A71:H71"/>
    <mergeCell ref="A66:B66"/>
  </mergeCells>
  <printOptions/>
  <pageMargins left="0.75" right="0.75" top="1" bottom="1" header="0.4921259845" footer="0.4921259845"/>
  <pageSetup fitToHeight="1" fitToWidth="1" horizontalDpi="600" verticalDpi="600" orientation="portrait" paperSize="9" scale="66"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Hárok4">
    <tabColor indexed="47"/>
    <pageSetUpPr fitToPage="1"/>
  </sheetPr>
  <dimension ref="A1:B20"/>
  <sheetViews>
    <sheetView showGridLines="0" zoomScale="93" zoomScaleNormal="93" zoomScalePageLayoutView="0" workbookViewId="0" topLeftCell="A13">
      <selection activeCell="B20" sqref="B20"/>
    </sheetView>
  </sheetViews>
  <sheetFormatPr defaultColWidth="9.140625" defaultRowHeight="15"/>
  <cols>
    <col min="1" max="1" width="39.421875" style="0" customWidth="1"/>
    <col min="2" max="2" width="125.8515625" style="0" customWidth="1"/>
  </cols>
  <sheetData>
    <row r="1" spans="1:2" ht="16.5" thickBot="1">
      <c r="A1" s="3" t="s">
        <v>113</v>
      </c>
      <c r="B1" s="3" t="s">
        <v>114</v>
      </c>
    </row>
    <row r="2" spans="1:2" ht="159.75" customHeight="1">
      <c r="A2" s="4" t="s">
        <v>38</v>
      </c>
      <c r="B2" s="11" t="s">
        <v>185</v>
      </c>
    </row>
    <row r="3" spans="1:2" ht="63.75" customHeight="1">
      <c r="A3" s="294" t="s">
        <v>122</v>
      </c>
      <c r="B3" s="2" t="s">
        <v>215</v>
      </c>
    </row>
    <row r="4" spans="1:2" ht="46.5" customHeight="1">
      <c r="A4" s="5" t="s">
        <v>118</v>
      </c>
      <c r="B4" s="12" t="s">
        <v>177</v>
      </c>
    </row>
    <row r="5" spans="1:2" ht="46.5" customHeight="1">
      <c r="A5" s="5" t="s">
        <v>180</v>
      </c>
      <c r="B5" s="1" t="s">
        <v>181</v>
      </c>
    </row>
    <row r="6" spans="1:2" ht="46.5" customHeight="1">
      <c r="A6" s="5" t="s">
        <v>182</v>
      </c>
      <c r="B6" s="1" t="s">
        <v>183</v>
      </c>
    </row>
    <row r="7" spans="1:2" ht="29.25" customHeight="1">
      <c r="A7" s="5" t="s">
        <v>165</v>
      </c>
      <c r="B7" s="1" t="s">
        <v>13</v>
      </c>
    </row>
    <row r="8" spans="1:2" ht="30.75" customHeight="1">
      <c r="A8" s="5" t="s">
        <v>115</v>
      </c>
      <c r="B8" s="12" t="s">
        <v>166</v>
      </c>
    </row>
    <row r="9" spans="1:2" ht="43.5" customHeight="1">
      <c r="A9" s="5" t="s">
        <v>119</v>
      </c>
      <c r="B9" s="12" t="s">
        <v>40</v>
      </c>
    </row>
    <row r="10" spans="1:2" ht="57.75" customHeight="1">
      <c r="A10" s="5" t="s">
        <v>163</v>
      </c>
      <c r="B10" s="12" t="s">
        <v>164</v>
      </c>
    </row>
    <row r="11" spans="1:2" ht="30" customHeight="1">
      <c r="A11" s="5" t="s">
        <v>39</v>
      </c>
      <c r="B11" s="12" t="s">
        <v>167</v>
      </c>
    </row>
    <row r="12" spans="1:2" ht="45" customHeight="1">
      <c r="A12" s="5" t="s">
        <v>178</v>
      </c>
      <c r="B12" s="2" t="s">
        <v>179</v>
      </c>
    </row>
    <row r="13" spans="1:2" ht="61.5" customHeight="1">
      <c r="A13" s="6" t="s">
        <v>184</v>
      </c>
      <c r="B13" s="12" t="s">
        <v>14</v>
      </c>
    </row>
    <row r="14" spans="1:2" ht="43.5" customHeight="1">
      <c r="A14" s="6" t="s">
        <v>191</v>
      </c>
      <c r="B14" s="12" t="s">
        <v>192</v>
      </c>
    </row>
    <row r="15" spans="1:2" ht="43.5" customHeight="1">
      <c r="A15" s="5" t="s">
        <v>59</v>
      </c>
      <c r="B15" s="12" t="s">
        <v>41</v>
      </c>
    </row>
    <row r="16" spans="1:2" ht="30.75" customHeight="1">
      <c r="A16" s="5" t="s">
        <v>116</v>
      </c>
      <c r="B16" s="12" t="s">
        <v>117</v>
      </c>
    </row>
    <row r="17" spans="1:2" ht="72.75" customHeight="1">
      <c r="A17" s="7" t="s">
        <v>112</v>
      </c>
      <c r="B17" s="1" t="s">
        <v>219</v>
      </c>
    </row>
    <row r="18" spans="1:2" ht="44.25" customHeight="1">
      <c r="A18" s="5" t="s">
        <v>120</v>
      </c>
      <c r="B18" s="12" t="s">
        <v>42</v>
      </c>
    </row>
    <row r="19" spans="1:2" ht="48" customHeight="1">
      <c r="A19" s="5" t="s">
        <v>121</v>
      </c>
      <c r="B19" s="12" t="s">
        <v>43</v>
      </c>
    </row>
    <row r="20" spans="1:2" ht="61.5" customHeight="1" thickBot="1">
      <c r="A20" s="14" t="s">
        <v>12</v>
      </c>
      <c r="B20" s="13" t="s">
        <v>186</v>
      </c>
    </row>
  </sheetData>
  <sheetProtection/>
  <printOptions/>
  <pageMargins left="0.75" right="0.75" top="0.64" bottom="0.55" header="0.4921259845" footer="0.492125984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krajcirik</cp:lastModifiedBy>
  <cp:lastPrinted>2009-08-14T12:21:18Z</cp:lastPrinted>
  <dcterms:created xsi:type="dcterms:W3CDTF">2009-07-24T07:42:45Z</dcterms:created>
  <dcterms:modified xsi:type="dcterms:W3CDTF">2011-07-22T12:32:34Z</dcterms:modified>
  <cp:category/>
  <cp:version/>
  <cp:contentType/>
  <cp:contentStatus/>
</cp:coreProperties>
</file>